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8025"/>
  </bookViews>
  <sheets>
    <sheet name="2012 EGO Status" sheetId="3" r:id="rId1"/>
  </sheets>
  <definedNames>
    <definedName name="_xlnm.Print_Area" localSheetId="0">'2012 EGO Status'!$A$1:$Q$45</definedName>
  </definedNames>
  <calcPr calcId="125725"/>
</workbook>
</file>

<file path=xl/calcChain.xml><?xml version="1.0" encoding="utf-8"?>
<calcChain xmlns="http://schemas.openxmlformats.org/spreadsheetml/2006/main">
  <c r="V13" i="3"/>
  <c r="O14"/>
  <c r="U21" l="1"/>
  <c r="U20"/>
  <c r="U19"/>
  <c r="U14"/>
  <c r="U13"/>
  <c r="U12"/>
  <c r="U22" l="1"/>
  <c r="U42" s="1"/>
  <c r="U15"/>
  <c r="S42"/>
  <c r="R12"/>
  <c r="R14"/>
  <c r="S14"/>
  <c r="R13"/>
  <c r="R21"/>
  <c r="R20"/>
  <c r="R19"/>
  <c r="U24" l="1"/>
  <c r="T42"/>
  <c r="V42" s="1"/>
  <c r="R15"/>
  <c r="R22"/>
  <c r="R24" l="1"/>
  <c r="P42"/>
  <c r="O12"/>
  <c r="N11"/>
  <c r="O19"/>
  <c r="M42"/>
  <c r="L18"/>
  <c r="L14"/>
  <c r="K13"/>
  <c r="L13" s="1"/>
  <c r="G21"/>
  <c r="J21" s="1"/>
  <c r="M21" s="1"/>
  <c r="P21" s="1"/>
  <c r="S21" s="1"/>
  <c r="J13"/>
  <c r="M13" s="1"/>
  <c r="O13" s="1"/>
  <c r="J10"/>
  <c r="K9"/>
  <c r="I13"/>
  <c r="F14"/>
  <c r="F13"/>
  <c r="O21"/>
  <c r="O20"/>
  <c r="L21"/>
  <c r="L22" s="1"/>
  <c r="L20"/>
  <c r="I21"/>
  <c r="I20"/>
  <c r="I18"/>
  <c r="F21"/>
  <c r="F20"/>
  <c r="F18"/>
  <c r="H11"/>
  <c r="J12" s="1"/>
  <c r="D10"/>
  <c r="G10"/>
  <c r="B11"/>
  <c r="D12" s="1"/>
  <c r="E11"/>
  <c r="G12" s="1"/>
  <c r="H14"/>
  <c r="I14" s="1"/>
  <c r="K14"/>
  <c r="K18"/>
  <c r="B19"/>
  <c r="E19"/>
  <c r="H19"/>
  <c r="M20"/>
  <c r="C24"/>
  <c r="H33"/>
  <c r="I31"/>
  <c r="F31"/>
  <c r="M14"/>
  <c r="N14" s="1"/>
  <c r="I22" l="1"/>
  <c r="F22"/>
  <c r="F12"/>
  <c r="F15" s="1"/>
  <c r="I12"/>
  <c r="I15" s="1"/>
  <c r="L15"/>
  <c r="L24" s="1"/>
  <c r="O22"/>
  <c r="O15"/>
  <c r="F24" l="1"/>
  <c r="I24"/>
  <c r="O24"/>
</calcChain>
</file>

<file path=xl/comments1.xml><?xml version="1.0" encoding="utf-8"?>
<comments xmlns="http://schemas.openxmlformats.org/spreadsheetml/2006/main">
  <authors>
    <author>Antonella Bozzi</author>
    <author>Jacques Colas</author>
  </authors>
  <commentList>
    <comment ref="Q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1/4 dei 1240 HS06 che abbiamo dal 2008</t>
        </r>
      </text>
    </comment>
    <comment ref="T12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viene messo in manutenzione 1/4 dei 1240 HS06 che abbiamo dal 2008</t>
        </r>
      </text>
    </comment>
    <comment ref="H13" authorId="1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+22TB moved to 2010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includes 22TB from 2009
return 90 TB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40TB restituiti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30TB richiesti per gpfs_virgo3 70TB manutenzione disco esistente a fine 2008</t>
        </r>
      </text>
    </comment>
    <comment ref="K14" authorId="1">
      <text>
        <r>
          <rPr>
            <b/>
            <sz val="8"/>
            <color indexed="81"/>
            <rFont val="Tahoma"/>
            <family val="2"/>
          </rPr>
          <t>Jacques Colas:</t>
        </r>
        <r>
          <rPr>
            <sz val="8"/>
            <color indexed="81"/>
            <rFont val="Tahoma"/>
            <family val="2"/>
          </rPr>
          <t xml:space="preserve">
tape to start moving VSR2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Antonella Bozzi:</t>
        </r>
        <r>
          <rPr>
            <sz val="9"/>
            <color indexed="81"/>
            <rFont val="Tahoma"/>
            <charset val="1"/>
          </rPr>
          <t xml:space="preserve">
50TB maintenance</t>
        </r>
      </text>
    </comment>
    <comment ref="Q20" authorId="0">
      <text>
        <r>
          <rPr>
            <b/>
            <sz val="9"/>
            <color indexed="81"/>
            <rFont val="Tahoma"/>
            <family val="2"/>
          </rPr>
          <t>Antonella Bozzi:</t>
        </r>
        <r>
          <rPr>
            <sz val="9"/>
            <color indexed="81"/>
            <rFont val="Tahoma"/>
            <family val="2"/>
          </rPr>
          <t xml:space="preserve">
maintenance 50TB</t>
        </r>
      </text>
    </comment>
    <comment ref="T20" authorId="0">
      <text>
        <r>
          <rPr>
            <b/>
            <sz val="9"/>
            <color indexed="81"/>
            <rFont val="Tahoma"/>
            <charset val="1"/>
          </rPr>
          <t>Antonella Bozzi:</t>
        </r>
        <r>
          <rPr>
            <sz val="9"/>
            <color indexed="81"/>
            <rFont val="Tahoma"/>
            <charset val="1"/>
          </rPr>
          <t xml:space="preserve">
50TB maintenace</t>
        </r>
      </text>
    </comment>
  </commentList>
</comments>
</file>

<file path=xl/sharedStrings.xml><?xml version="1.0" encoding="utf-8"?>
<sst xmlns="http://schemas.openxmlformats.org/spreadsheetml/2006/main" count="80" uniqueCount="36">
  <si>
    <t>Total</t>
  </si>
  <si>
    <t>cost (KE)</t>
  </si>
  <si>
    <t xml:space="preserve"> </t>
  </si>
  <si>
    <t>Data production (Virgo+LSC) TB</t>
  </si>
  <si>
    <t>KSI2K.day cost</t>
  </si>
  <si>
    <t>status</t>
  </si>
  <si>
    <t xml:space="preserve"> status</t>
  </si>
  <si>
    <r>
      <t>Bologna (</t>
    </r>
    <r>
      <rPr>
        <b/>
        <i/>
        <sz val="10"/>
        <rFont val="Arial"/>
        <family val="2"/>
      </rPr>
      <t>Incremental)</t>
    </r>
  </si>
  <si>
    <t>Total cost 2 centers</t>
  </si>
  <si>
    <t>Unit costs Bologna (Euro): cost calculated as purchase of the needed yearly increment CPU power with substitution after 3 years</t>
  </si>
  <si>
    <t>Lyon</t>
  </si>
  <si>
    <t>CPU usage (KSI2K.days)</t>
  </si>
  <si>
    <t>Estimate of off-line computing cost</t>
  </si>
  <si>
    <t>Note : The billing procedure for CPU is different in Bologna and Lyon.</t>
  </si>
  <si>
    <t xml:space="preserve">disk TB cost </t>
  </si>
  <si>
    <t>HPSS/Castor TB cost</t>
  </si>
  <si>
    <t>Bologna</t>
  </si>
  <si>
    <t>Disk storage TB-N</t>
  </si>
  <si>
    <t>CPU (used energy in KSI2K.day)</t>
  </si>
  <si>
    <t>CPU installed power(status is in KSI2K)</t>
  </si>
  <si>
    <t>CPU (used energy in HS06.day)</t>
  </si>
  <si>
    <t>CPU installed power(status is in HS06)</t>
  </si>
  <si>
    <t>CPU usage (HS06.days)</t>
  </si>
  <si>
    <t>Unit costs Lyon (Euro) HypotHSis of 30% yearly drop in  KSI2K cost, no hypotHSis in disk/tapes drop</t>
  </si>
  <si>
    <t>HS06.day cost</t>
  </si>
  <si>
    <t>Avg</t>
  </si>
  <si>
    <t xml:space="preserve">Total Lyon cost </t>
  </si>
  <si>
    <t xml:space="preserve">Total Bologna cost </t>
  </si>
  <si>
    <t>HS06</t>
  </si>
  <si>
    <t>Unit cost</t>
  </si>
  <si>
    <t>EGO contribution to the cost (k€)</t>
  </si>
  <si>
    <t>Disk storage TiB (increment)</t>
  </si>
  <si>
    <t>1 TiB = 1.1 TB</t>
  </si>
  <si>
    <t>tape storage (HPSS) (TiB increment)</t>
  </si>
  <si>
    <t>2013 PREVIEW</t>
  </si>
  <si>
    <t>tape storage (GEMSS) TB-N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</si>
</sst>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 applyBorder="1" applyAlignment="1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/>
    <xf numFmtId="1" fontId="0" fillId="0" borderId="4" xfId="0" applyNumberFormat="1" applyBorder="1"/>
    <xf numFmtId="0" fontId="0" fillId="2" borderId="3" xfId="0" applyFill="1" applyBorder="1"/>
    <xf numFmtId="1" fontId="2" fillId="2" borderId="4" xfId="0" applyNumberFormat="1" applyFont="1" applyFill="1" applyBorder="1"/>
    <xf numFmtId="0" fontId="0" fillId="0" borderId="3" xfId="0" applyFill="1" applyBorder="1"/>
    <xf numFmtId="1" fontId="2" fillId="0" borderId="4" xfId="0" applyNumberFormat="1" applyFont="1" applyFill="1" applyBorder="1"/>
    <xf numFmtId="0" fontId="6" fillId="0" borderId="5" xfId="0" applyFont="1" applyBorder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Fill="1" applyBorder="1" applyAlignment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9" xfId="0" applyBorder="1"/>
    <xf numFmtId="0" fontId="2" fillId="0" borderId="0" xfId="0" applyFont="1"/>
    <xf numFmtId="0" fontId="8" fillId="0" borderId="0" xfId="0" applyFont="1" applyAlignment="1">
      <alignment horizontal="justify"/>
    </xf>
    <xf numFmtId="0" fontId="5" fillId="0" borderId="0" xfId="0" applyFont="1"/>
    <xf numFmtId="0" fontId="0" fillId="0" borderId="0" xfId="0" applyFont="1"/>
    <xf numFmtId="164" fontId="0" fillId="0" borderId="0" xfId="0" applyNumberFormat="1"/>
    <xf numFmtId="0" fontId="9" fillId="0" borderId="0" xfId="0" applyFont="1" applyAlignment="1">
      <alignment horizontal="justify"/>
    </xf>
    <xf numFmtId="164" fontId="2" fillId="0" borderId="0" xfId="0" applyNumberFormat="1" applyFont="1"/>
    <xf numFmtId="0" fontId="3" fillId="0" borderId="9" xfId="0" applyFont="1" applyBorder="1"/>
    <xf numFmtId="0" fontId="0" fillId="0" borderId="11" xfId="0" applyBorder="1"/>
    <xf numFmtId="1" fontId="0" fillId="0" borderId="12" xfId="0" applyNumberFormat="1" applyBorder="1"/>
    <xf numFmtId="0" fontId="3" fillId="0" borderId="13" xfId="0" applyFont="1" applyBorder="1"/>
    <xf numFmtId="0" fontId="0" fillId="2" borderId="11" xfId="0" applyFill="1" applyBorder="1"/>
    <xf numFmtId="1" fontId="2" fillId="2" borderId="12" xfId="0" applyNumberFormat="1" applyFont="1" applyFill="1" applyBorder="1"/>
    <xf numFmtId="0" fontId="0" fillId="0" borderId="11" xfId="0" applyFill="1" applyBorder="1"/>
    <xf numFmtId="1" fontId="2" fillId="0" borderId="12" xfId="0" applyNumberFormat="1" applyFont="1" applyFill="1" applyBorder="1"/>
    <xf numFmtId="0" fontId="2" fillId="0" borderId="14" xfId="0" applyFont="1" applyBorder="1" applyAlignment="1">
      <alignment horizontal="center" wrapText="1"/>
    </xf>
    <xf numFmtId="0" fontId="3" fillId="0" borderId="11" xfId="0" applyFont="1" applyBorder="1"/>
    <xf numFmtId="0" fontId="5" fillId="0" borderId="13" xfId="0" applyFont="1" applyBorder="1"/>
    <xf numFmtId="0" fontId="0" fillId="0" borderId="13" xfId="0" applyBorder="1"/>
    <xf numFmtId="1" fontId="5" fillId="0" borderId="1" xfId="0" applyNumberFormat="1" applyFont="1" applyBorder="1"/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4" xfId="0" applyFont="1" applyFill="1" applyBorder="1"/>
    <xf numFmtId="0" fontId="0" fillId="0" borderId="0" xfId="0" applyBorder="1"/>
    <xf numFmtId="0" fontId="6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6" xfId="0" applyFont="1" applyFill="1" applyBorder="1"/>
    <xf numFmtId="0" fontId="0" fillId="0" borderId="19" xfId="0" applyFill="1" applyBorder="1"/>
    <xf numFmtId="1" fontId="2" fillId="0" borderId="20" xfId="0" applyNumberFormat="1" applyFont="1" applyFill="1" applyBorder="1"/>
    <xf numFmtId="0" fontId="0" fillId="0" borderId="21" xfId="0" applyFill="1" applyBorder="1"/>
    <xf numFmtId="1" fontId="2" fillId="0" borderId="22" xfId="0" applyNumberFormat="1" applyFont="1" applyFill="1" applyBorder="1"/>
    <xf numFmtId="0" fontId="0" fillId="0" borderId="0" xfId="0" applyFill="1"/>
    <xf numFmtId="0" fontId="5" fillId="3" borderId="2" xfId="0" applyFont="1" applyFill="1" applyBorder="1"/>
    <xf numFmtId="1" fontId="5" fillId="3" borderId="17" xfId="0" applyNumberFormat="1" applyFont="1" applyFill="1" applyBorder="1"/>
    <xf numFmtId="1" fontId="5" fillId="3" borderId="6" xfId="0" applyNumberFormat="1" applyFont="1" applyFill="1" applyBorder="1"/>
    <xf numFmtId="1" fontId="0" fillId="3" borderId="19" xfId="0" applyNumberFormat="1" applyFill="1" applyBorder="1"/>
    <xf numFmtId="1" fontId="0" fillId="3" borderId="1" xfId="0" applyNumberFormat="1" applyFill="1" applyBorder="1" applyAlignment="1">
      <alignment horizontal="right"/>
    </xf>
    <xf numFmtId="1" fontId="0" fillId="3" borderId="21" xfId="0" applyNumberFormat="1" applyFill="1" applyBorder="1"/>
    <xf numFmtId="1" fontId="2" fillId="3" borderId="1" xfId="0" applyNumberFormat="1" applyFont="1" applyFill="1" applyBorder="1"/>
    <xf numFmtId="1" fontId="5" fillId="3" borderId="14" xfId="0" applyNumberFormat="1" applyFont="1" applyFill="1" applyBorder="1"/>
    <xf numFmtId="1" fontId="2" fillId="3" borderId="18" xfId="0" applyNumberFormat="1" applyFont="1" applyFill="1" applyBorder="1"/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0" xfId="0" applyNumberFormat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0" fontId="2" fillId="4" borderId="2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1" xfId="0" applyFont="1" applyFill="1" applyBorder="1"/>
    <xf numFmtId="0" fontId="0" fillId="4" borderId="3" xfId="0" applyFill="1" applyBorder="1"/>
    <xf numFmtId="1" fontId="0" fillId="4" borderId="4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1" xfId="0" applyFill="1" applyBorder="1"/>
    <xf numFmtId="1" fontId="0" fillId="4" borderId="12" xfId="0" applyNumberFormat="1" applyFill="1" applyBorder="1"/>
    <xf numFmtId="0" fontId="0" fillId="4" borderId="1" xfId="0" applyFill="1" applyBorder="1"/>
    <xf numFmtId="0" fontId="0" fillId="4" borderId="12" xfId="0" applyFill="1" applyBorder="1"/>
    <xf numFmtId="0" fontId="5" fillId="4" borderId="14" xfId="0" applyFont="1" applyFill="1" applyBorder="1"/>
    <xf numFmtId="0" fontId="0" fillId="4" borderId="26" xfId="0" applyFill="1" applyBorder="1"/>
    <xf numFmtId="0" fontId="0" fillId="4" borderId="27" xfId="0" applyFill="1" applyBorder="1" applyAlignment="1">
      <alignment horizontal="right"/>
    </xf>
    <xf numFmtId="0" fontId="2" fillId="4" borderId="5" xfId="0" applyFont="1" applyFill="1" applyBorder="1"/>
    <xf numFmtId="0" fontId="0" fillId="4" borderId="28" xfId="0" applyFill="1" applyBorder="1" applyAlignment="1">
      <alignment horizontal="right"/>
    </xf>
    <xf numFmtId="0" fontId="0" fillId="4" borderId="29" xfId="0" applyFill="1" applyBorder="1"/>
    <xf numFmtId="0" fontId="0" fillId="4" borderId="3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5" fillId="4" borderId="31" xfId="0" applyFont="1" applyFill="1" applyBorder="1" applyAlignment="1">
      <alignment horizontal="right"/>
    </xf>
    <xf numFmtId="0" fontId="12" fillId="0" borderId="0" xfId="0" applyFont="1"/>
    <xf numFmtId="165" fontId="5" fillId="0" borderId="0" xfId="0" applyNumberFormat="1" applyFont="1" applyBorder="1"/>
    <xf numFmtId="1" fontId="5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3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15" xfId="0" applyNumberFormat="1" applyBorder="1"/>
    <xf numFmtId="165" fontId="0" fillId="0" borderId="0" xfId="0" applyNumberFormat="1" applyBorder="1"/>
    <xf numFmtId="165" fontId="0" fillId="0" borderId="16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0" fontId="5" fillId="0" borderId="15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165" fontId="17" fillId="0" borderId="24" xfId="0" applyNumberFormat="1" applyFont="1" applyBorder="1"/>
    <xf numFmtId="165" fontId="5" fillId="0" borderId="24" xfId="0" applyNumberFormat="1" applyFont="1" applyBorder="1"/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0" fillId="3" borderId="11" xfId="0" applyNumberFormat="1" applyFill="1" applyBorder="1"/>
    <xf numFmtId="1" fontId="2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topLeftCell="A5" zoomScale="90" zoomScaleNormal="90" workbookViewId="0">
      <selection activeCell="Z22" sqref="Z22"/>
    </sheetView>
  </sheetViews>
  <sheetFormatPr defaultRowHeight="12.75"/>
  <cols>
    <col min="1" max="1" width="35" customWidth="1"/>
    <col min="2" max="2" width="11.140625" hidden="1" customWidth="1"/>
    <col min="3" max="3" width="8.85546875" hidden="1" customWidth="1"/>
    <col min="4" max="4" width="8.140625" hidden="1" customWidth="1"/>
    <col min="5" max="5" width="10.85546875" hidden="1" customWidth="1"/>
    <col min="6" max="6" width="8.42578125" hidden="1" customWidth="1"/>
    <col min="7" max="7" width="7.42578125" hidden="1" customWidth="1"/>
    <col min="8" max="8" width="9.28515625" hidden="1" customWidth="1"/>
    <col min="9" max="9" width="8.85546875" hidden="1" customWidth="1"/>
    <col min="10" max="10" width="7.28515625" hidden="1" customWidth="1"/>
    <col min="11" max="12" width="8.7109375" customWidth="1"/>
    <col min="13" max="13" width="6.85546875" customWidth="1"/>
    <col min="15" max="15" width="8.5703125" customWidth="1"/>
    <col min="16" max="16" width="7.85546875" customWidth="1"/>
  </cols>
  <sheetData>
    <row r="1" spans="1:22" ht="15.75">
      <c r="A1" s="22" t="s">
        <v>12</v>
      </c>
      <c r="B1" s="22"/>
      <c r="C1" s="22"/>
      <c r="D1" s="22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22" ht="15">
      <c r="A2" s="23"/>
      <c r="B2" s="23"/>
      <c r="C2" s="23"/>
      <c r="D2" s="23"/>
      <c r="E2" s="28"/>
      <c r="F2" s="27"/>
      <c r="G2" s="27"/>
      <c r="H2" s="27"/>
      <c r="I2" s="27"/>
      <c r="J2" s="27"/>
      <c r="K2" s="28"/>
      <c r="L2" s="27"/>
      <c r="M2" s="27"/>
      <c r="N2" s="28"/>
      <c r="O2" s="27"/>
      <c r="P2" s="27"/>
    </row>
    <row r="3" spans="1:22" ht="15">
      <c r="A3" s="23" t="s">
        <v>13</v>
      </c>
      <c r="B3" s="23"/>
      <c r="C3" s="23"/>
      <c r="D3" s="23"/>
      <c r="E3" s="27"/>
      <c r="F3" s="27"/>
      <c r="G3" s="27"/>
      <c r="H3" s="27"/>
      <c r="I3" s="27"/>
      <c r="J3" s="27"/>
      <c r="K3" s="28"/>
      <c r="L3" s="27"/>
      <c r="M3" s="27"/>
      <c r="N3" s="28"/>
      <c r="O3" s="27"/>
      <c r="P3" s="27"/>
    </row>
    <row r="4" spans="1:22" ht="15">
      <c r="A4" s="24"/>
      <c r="B4" s="24"/>
      <c r="C4" s="24"/>
      <c r="D4" s="24"/>
      <c r="E4" s="1"/>
      <c r="F4" s="27"/>
      <c r="G4" s="27"/>
      <c r="H4" s="27"/>
      <c r="I4" s="27"/>
      <c r="J4" s="27"/>
      <c r="K4" s="28"/>
      <c r="L4" s="27"/>
      <c r="M4" s="27"/>
      <c r="N4" s="28"/>
      <c r="O4" s="27"/>
      <c r="P4" s="27"/>
    </row>
    <row r="5" spans="1:22" ht="13.5" thickBot="1">
      <c r="A5" s="1"/>
      <c r="B5" s="1"/>
      <c r="C5" s="1"/>
      <c r="D5" s="1"/>
      <c r="E5" s="1"/>
      <c r="F5" s="27"/>
      <c r="G5" s="27"/>
      <c r="H5" s="27"/>
      <c r="I5" s="27"/>
      <c r="J5" s="27"/>
      <c r="K5" s="28"/>
      <c r="L5" s="27"/>
      <c r="M5" s="27"/>
      <c r="N5" s="28"/>
      <c r="O5" s="27"/>
      <c r="P5" s="27"/>
    </row>
    <row r="6" spans="1:22" ht="17.25" customHeight="1" thickTop="1" thickBot="1">
      <c r="A6" s="21"/>
      <c r="B6" s="144">
        <v>2007</v>
      </c>
      <c r="C6" s="145"/>
      <c r="D6" s="21"/>
      <c r="E6" s="146">
        <v>2008</v>
      </c>
      <c r="F6" s="147"/>
      <c r="G6" s="5" t="s">
        <v>6</v>
      </c>
      <c r="H6" s="148">
        <v>2009</v>
      </c>
      <c r="I6" s="149"/>
      <c r="J6" s="5" t="s">
        <v>5</v>
      </c>
      <c r="K6" s="148">
        <v>2010</v>
      </c>
      <c r="L6" s="149"/>
      <c r="M6" s="5" t="s">
        <v>5</v>
      </c>
      <c r="N6" s="148">
        <v>2011</v>
      </c>
      <c r="O6" s="149"/>
      <c r="P6" s="58" t="s">
        <v>5</v>
      </c>
      <c r="Q6" s="148">
        <v>2012</v>
      </c>
      <c r="R6" s="149"/>
      <c r="S6" s="58" t="s">
        <v>5</v>
      </c>
      <c r="T6" s="148" t="s">
        <v>34</v>
      </c>
      <c r="U6" s="149"/>
      <c r="V6" s="58" t="s">
        <v>5</v>
      </c>
    </row>
    <row r="7" spans="1:22" ht="14.25" hidden="1" customHeight="1" thickTop="1" thickBot="1">
      <c r="A7" s="8" t="s">
        <v>3</v>
      </c>
      <c r="B7" s="34"/>
      <c r="C7" s="35"/>
      <c r="D7" s="30"/>
      <c r="E7" s="150"/>
      <c r="F7" s="151"/>
      <c r="G7" s="2"/>
      <c r="H7" s="142"/>
      <c r="I7" s="143"/>
      <c r="J7" s="6"/>
      <c r="K7" s="142"/>
      <c r="L7" s="143"/>
      <c r="M7" s="6"/>
      <c r="N7" s="142"/>
      <c r="O7" s="143"/>
      <c r="P7" s="63"/>
      <c r="Q7" s="142">
        <v>300</v>
      </c>
      <c r="R7" s="143"/>
      <c r="S7" s="63"/>
      <c r="T7" s="142">
        <v>300</v>
      </c>
      <c r="U7" s="143"/>
      <c r="V7" s="63"/>
    </row>
    <row r="8" spans="1:22" ht="13.5" thickTop="1">
      <c r="A8" s="98" t="s">
        <v>7</v>
      </c>
      <c r="B8" s="110"/>
      <c r="C8" s="111" t="s">
        <v>1</v>
      </c>
      <c r="D8" s="112"/>
      <c r="E8" s="110"/>
      <c r="F8" s="113" t="s">
        <v>1</v>
      </c>
      <c r="G8" s="104"/>
      <c r="H8" s="114"/>
      <c r="I8" s="115" t="s">
        <v>1</v>
      </c>
      <c r="J8" s="116"/>
      <c r="K8" s="114"/>
      <c r="L8" s="115" t="s">
        <v>1</v>
      </c>
      <c r="M8" s="116"/>
      <c r="N8" s="114"/>
      <c r="O8" s="115" t="s">
        <v>1</v>
      </c>
      <c r="P8" s="117"/>
      <c r="Q8" s="114"/>
      <c r="R8" s="115" t="s">
        <v>1</v>
      </c>
      <c r="S8" s="117"/>
      <c r="T8" s="114"/>
      <c r="U8" s="115" t="s">
        <v>1</v>
      </c>
      <c r="V8" s="117"/>
    </row>
    <row r="9" spans="1:22">
      <c r="A9" s="9" t="s">
        <v>18</v>
      </c>
      <c r="B9" s="36">
        <v>15000</v>
      </c>
      <c r="C9" s="37"/>
      <c r="D9" s="31"/>
      <c r="E9" s="15">
        <v>60000</v>
      </c>
      <c r="F9" s="16"/>
      <c r="G9" s="25"/>
      <c r="H9" s="51">
        <v>113150</v>
      </c>
      <c r="I9" s="52"/>
      <c r="J9" s="26"/>
      <c r="K9" s="59">
        <f>K11/4</f>
        <v>70000</v>
      </c>
      <c r="L9" s="52"/>
      <c r="M9" s="26"/>
      <c r="N9" s="59"/>
      <c r="O9" s="52"/>
      <c r="P9" s="64"/>
      <c r="Q9" s="59"/>
      <c r="R9" s="52"/>
      <c r="S9" s="64"/>
      <c r="T9" s="59"/>
      <c r="U9" s="52"/>
      <c r="V9" s="64"/>
    </row>
    <row r="10" spans="1:22">
      <c r="A10" s="9" t="s">
        <v>19</v>
      </c>
      <c r="B10" s="36"/>
      <c r="C10" s="37"/>
      <c r="D10" s="62">
        <f>B9/365</f>
        <v>41.095890410958901</v>
      </c>
      <c r="E10" s="42"/>
      <c r="F10" s="16"/>
      <c r="G10" s="62">
        <f>E9/365</f>
        <v>164.38356164383561</v>
      </c>
      <c r="H10" s="61"/>
      <c r="I10" s="52"/>
      <c r="J10" s="62">
        <f>H9/365</f>
        <v>310</v>
      </c>
      <c r="K10" s="53"/>
      <c r="L10" s="52"/>
      <c r="M10" s="26"/>
      <c r="N10" s="53"/>
      <c r="O10" s="52"/>
      <c r="P10" s="64"/>
      <c r="Q10" s="124"/>
      <c r="R10" s="52"/>
      <c r="S10" s="64"/>
      <c r="T10" s="124"/>
      <c r="U10" s="52"/>
      <c r="V10" s="64"/>
    </row>
    <row r="11" spans="1:22">
      <c r="A11" s="9" t="s">
        <v>20</v>
      </c>
      <c r="B11" s="50">
        <f>B9*4</f>
        <v>60000</v>
      </c>
      <c r="C11" s="37"/>
      <c r="D11" s="31"/>
      <c r="E11" s="50">
        <f>E9*4</f>
        <v>240000</v>
      </c>
      <c r="F11" s="16"/>
      <c r="G11" s="25"/>
      <c r="H11" s="53">
        <f>H9*4</f>
        <v>452600</v>
      </c>
      <c r="I11" s="52"/>
      <c r="J11" s="26"/>
      <c r="K11" s="60">
        <v>280000</v>
      </c>
      <c r="L11" s="52"/>
      <c r="M11" s="26"/>
      <c r="N11" s="124">
        <f>P12*9*30</f>
        <v>695250</v>
      </c>
      <c r="O11" s="52"/>
      <c r="P11" s="64"/>
      <c r="Q11" s="124">
        <v>138000</v>
      </c>
      <c r="R11" s="52"/>
      <c r="S11" s="64"/>
      <c r="T11" s="124">
        <v>680000</v>
      </c>
      <c r="U11" s="52"/>
      <c r="V11" s="64"/>
    </row>
    <row r="12" spans="1:22">
      <c r="A12" s="9" t="s">
        <v>21</v>
      </c>
      <c r="B12" s="50"/>
      <c r="C12" s="37"/>
      <c r="D12" s="62">
        <f>B11/365</f>
        <v>164.38356164383561</v>
      </c>
      <c r="E12" s="50"/>
      <c r="F12" s="16">
        <f>(G12-D12)*E29/1000</f>
        <v>19.726027397260275</v>
      </c>
      <c r="G12" s="62">
        <f>E11/365</f>
        <v>657.53424657534242</v>
      </c>
      <c r="H12" s="53"/>
      <c r="I12" s="16">
        <f>(J12-G12)*H29/1000</f>
        <v>13.105479452054794</v>
      </c>
      <c r="J12" s="62">
        <f>H11/365</f>
        <v>1240</v>
      </c>
      <c r="K12" s="60"/>
      <c r="L12" s="16">
        <v>0</v>
      </c>
      <c r="M12" s="25">
        <v>1240</v>
      </c>
      <c r="N12" s="60"/>
      <c r="O12" s="16">
        <f>(P12-M12)*N29/1000</f>
        <v>26.7</v>
      </c>
      <c r="P12" s="64">
        <v>2575</v>
      </c>
      <c r="Q12" s="60">
        <v>300</v>
      </c>
      <c r="R12" s="16">
        <f>Q12*Q29/1000</f>
        <v>4.2</v>
      </c>
      <c r="S12" s="64">
        <v>2575</v>
      </c>
      <c r="T12" s="60">
        <v>300</v>
      </c>
      <c r="U12" s="16">
        <f>T12*T29/1000</f>
        <v>4.2</v>
      </c>
      <c r="V12" s="64">
        <v>2575</v>
      </c>
    </row>
    <row r="13" spans="1:22">
      <c r="A13" s="9" t="s">
        <v>17</v>
      </c>
      <c r="B13" s="36"/>
      <c r="C13" s="37"/>
      <c r="D13" s="31"/>
      <c r="E13" s="15">
        <v>12</v>
      </c>
      <c r="F13" s="16">
        <f>E32*E13</f>
        <v>15</v>
      </c>
      <c r="G13" s="12">
        <v>120</v>
      </c>
      <c r="H13" s="51">
        <v>120</v>
      </c>
      <c r="I13" s="16">
        <f>H32*H13</f>
        <v>104.4</v>
      </c>
      <c r="J13" s="2">
        <f>G13+H13</f>
        <v>240</v>
      </c>
      <c r="K13" s="51">
        <f>166+22-90</f>
        <v>98</v>
      </c>
      <c r="L13" s="16">
        <f>K32*K13</f>
        <v>69.384</v>
      </c>
      <c r="M13" s="2">
        <f>J13+K13</f>
        <v>338</v>
      </c>
      <c r="N13" s="51">
        <v>50</v>
      </c>
      <c r="O13" s="16">
        <f>N32*N13</f>
        <v>21.5</v>
      </c>
      <c r="P13" s="65">
        <v>418</v>
      </c>
      <c r="Q13" s="51">
        <v>50</v>
      </c>
      <c r="R13" s="16">
        <f>Q13*Q32</f>
        <v>18.5</v>
      </c>
      <c r="S13" s="65">
        <v>418</v>
      </c>
      <c r="T13" s="51">
        <v>100</v>
      </c>
      <c r="U13" s="16">
        <f>T13*T32</f>
        <v>37</v>
      </c>
      <c r="V13" s="65">
        <f>S13+30</f>
        <v>448</v>
      </c>
    </row>
    <row r="14" spans="1:22">
      <c r="A14" s="9" t="s">
        <v>35</v>
      </c>
      <c r="B14" s="36">
        <v>120</v>
      </c>
      <c r="C14" s="37"/>
      <c r="D14" s="31"/>
      <c r="E14" s="15">
        <v>55</v>
      </c>
      <c r="F14" s="16">
        <f>E14*E33</f>
        <v>9.3500000000000014</v>
      </c>
      <c r="G14" s="12">
        <v>55</v>
      </c>
      <c r="H14" s="51">
        <f>J14-G14</f>
        <v>90</v>
      </c>
      <c r="I14" s="16">
        <f>H14*H33</f>
        <v>9</v>
      </c>
      <c r="J14" s="2">
        <v>145</v>
      </c>
      <c r="K14" s="51">
        <f>20+160</f>
        <v>180</v>
      </c>
      <c r="L14" s="16">
        <f>K14*K33</f>
        <v>18</v>
      </c>
      <c r="M14" s="2">
        <f>J14+K14</f>
        <v>325</v>
      </c>
      <c r="N14" s="51">
        <f>P14-M14</f>
        <v>429</v>
      </c>
      <c r="O14" s="16">
        <f>N14*N33</f>
        <v>34.32</v>
      </c>
      <c r="P14" s="65">
        <v>754</v>
      </c>
      <c r="Q14" s="51">
        <v>110</v>
      </c>
      <c r="R14" s="16">
        <f>Q14*Q33</f>
        <v>4.4000000000000004</v>
      </c>
      <c r="S14" s="65">
        <f>P14+Q14</f>
        <v>864</v>
      </c>
      <c r="T14" s="51">
        <v>50</v>
      </c>
      <c r="U14" s="16">
        <f>T14*T33</f>
        <v>2</v>
      </c>
      <c r="V14" s="65"/>
    </row>
    <row r="15" spans="1:22">
      <c r="A15" s="10" t="s">
        <v>27</v>
      </c>
      <c r="B15" s="38"/>
      <c r="C15" s="39">
        <v>45</v>
      </c>
      <c r="D15" s="32"/>
      <c r="E15" s="17"/>
      <c r="F15" s="18">
        <f>SUM(F9:F14)</f>
        <v>44.076027397260276</v>
      </c>
      <c r="G15" s="13"/>
      <c r="H15" s="54"/>
      <c r="I15" s="55">
        <f>SUM(I9:I14)</f>
        <v>126.5054794520548</v>
      </c>
      <c r="J15" s="3"/>
      <c r="K15" s="54"/>
      <c r="L15" s="55">
        <f>SUM(L9:L14)</f>
        <v>87.384</v>
      </c>
      <c r="M15" s="3"/>
      <c r="N15" s="54"/>
      <c r="O15" s="55">
        <f>SUM(O9:O14)</f>
        <v>82.52000000000001</v>
      </c>
      <c r="P15" s="66"/>
      <c r="Q15" s="54"/>
      <c r="R15" s="55">
        <f>SUM(R9:R14)</f>
        <v>27.1</v>
      </c>
      <c r="S15" s="66"/>
      <c r="T15" s="54"/>
      <c r="U15" s="55">
        <f>SUM(U9:U14)</f>
        <v>43.2</v>
      </c>
      <c r="V15" s="66"/>
    </row>
    <row r="16" spans="1:22">
      <c r="A16" s="11"/>
      <c r="B16" s="40"/>
      <c r="C16" s="41"/>
      <c r="D16" s="33"/>
      <c r="E16" s="19"/>
      <c r="F16" s="20"/>
      <c r="G16" s="14"/>
      <c r="H16" s="56"/>
      <c r="I16" s="57"/>
      <c r="J16" s="4"/>
      <c r="K16" s="56"/>
      <c r="L16" s="57"/>
      <c r="M16" s="4"/>
      <c r="N16" s="56"/>
      <c r="O16" s="57"/>
      <c r="P16" s="67"/>
      <c r="Q16" s="56"/>
      <c r="R16" s="57"/>
      <c r="S16" s="67"/>
      <c r="T16" s="56"/>
      <c r="U16" s="57"/>
      <c r="V16" s="67"/>
    </row>
    <row r="17" spans="1:22">
      <c r="A17" s="98" t="s">
        <v>10</v>
      </c>
      <c r="B17" s="99"/>
      <c r="C17" s="100"/>
      <c r="D17" s="101"/>
      <c r="E17" s="102"/>
      <c r="F17" s="103"/>
      <c r="G17" s="104"/>
      <c r="H17" s="105"/>
      <c r="I17" s="106"/>
      <c r="J17" s="107"/>
      <c r="K17" s="105"/>
      <c r="L17" s="106"/>
      <c r="M17" s="107"/>
      <c r="N17" s="105"/>
      <c r="O17" s="108"/>
      <c r="P17" s="109"/>
      <c r="Q17" s="105"/>
      <c r="R17" s="108"/>
      <c r="S17" s="109"/>
      <c r="T17" s="105"/>
      <c r="U17" s="108"/>
      <c r="V17" s="109"/>
    </row>
    <row r="18" spans="1:22">
      <c r="A18" s="9" t="s">
        <v>11</v>
      </c>
      <c r="B18" s="36">
        <v>22800</v>
      </c>
      <c r="C18" s="37"/>
      <c r="D18" s="31"/>
      <c r="E18" s="15">
        <v>185000</v>
      </c>
      <c r="F18" s="16">
        <f>F30*E18/1000</f>
        <v>46.25</v>
      </c>
      <c r="G18" s="12"/>
      <c r="H18" s="51">
        <v>97075</v>
      </c>
      <c r="I18" s="16">
        <f>I30*H18/1000</f>
        <v>17.0852</v>
      </c>
      <c r="J18" s="2"/>
      <c r="K18" s="59">
        <f>K19/4</f>
        <v>37500</v>
      </c>
      <c r="L18" s="16">
        <f>K19*L31/1000</f>
        <v>4.2</v>
      </c>
      <c r="M18" s="2"/>
      <c r="N18" s="59"/>
      <c r="O18" s="16"/>
      <c r="P18" s="65"/>
      <c r="Q18" s="59"/>
      <c r="R18" s="16"/>
      <c r="S18" s="65"/>
      <c r="T18" s="59"/>
      <c r="U18" s="16"/>
      <c r="V18" s="65"/>
    </row>
    <row r="19" spans="1:22">
      <c r="A19" s="9" t="s">
        <v>22</v>
      </c>
      <c r="B19" s="50">
        <f>B18*4</f>
        <v>91200</v>
      </c>
      <c r="C19" s="37"/>
      <c r="D19" s="31"/>
      <c r="E19" s="50">
        <f>E18*4</f>
        <v>740000</v>
      </c>
      <c r="F19" s="16"/>
      <c r="G19" s="12"/>
      <c r="H19" s="53">
        <f>H18*4</f>
        <v>388300</v>
      </c>
      <c r="I19" s="16"/>
      <c r="J19" s="2"/>
      <c r="K19" s="60">
        <v>150000</v>
      </c>
      <c r="L19" s="16"/>
      <c r="M19" s="2"/>
      <c r="N19" s="60">
        <v>160000</v>
      </c>
      <c r="O19" s="16">
        <f>N19*O31/1000</f>
        <v>6.08</v>
      </c>
      <c r="P19" s="65"/>
      <c r="Q19" s="60">
        <v>140000</v>
      </c>
      <c r="R19" s="16">
        <f>Q19*R31/1000</f>
        <v>5.32</v>
      </c>
      <c r="S19" s="65"/>
      <c r="T19" s="60">
        <v>430000</v>
      </c>
      <c r="U19" s="16">
        <f>T19*U31/1000</f>
        <v>16.34</v>
      </c>
      <c r="V19" s="65"/>
    </row>
    <row r="20" spans="1:22">
      <c r="A20" s="9" t="s">
        <v>31</v>
      </c>
      <c r="B20" s="36"/>
      <c r="C20" s="37"/>
      <c r="D20" s="31"/>
      <c r="E20" s="15">
        <v>125</v>
      </c>
      <c r="F20" s="16">
        <f>F32*E20</f>
        <v>125</v>
      </c>
      <c r="G20" s="12">
        <v>140</v>
      </c>
      <c r="H20" s="51">
        <v>44</v>
      </c>
      <c r="I20" s="16">
        <f>I32*H20</f>
        <v>22</v>
      </c>
      <c r="J20" s="2">
        <v>184</v>
      </c>
      <c r="K20" s="51">
        <v>124</v>
      </c>
      <c r="L20" s="16">
        <f>L32*K20</f>
        <v>62</v>
      </c>
      <c r="M20" s="2">
        <f>J20+K20</f>
        <v>308</v>
      </c>
      <c r="N20" s="51">
        <v>50</v>
      </c>
      <c r="O20" s="16">
        <f>O32*N20</f>
        <v>15</v>
      </c>
      <c r="P20" s="65">
        <v>308</v>
      </c>
      <c r="Q20" s="51">
        <v>50</v>
      </c>
      <c r="R20" s="16">
        <f>R32*Q20</f>
        <v>15</v>
      </c>
      <c r="S20" s="65">
        <v>308</v>
      </c>
      <c r="T20" s="51">
        <v>50</v>
      </c>
      <c r="U20" s="16">
        <f>U32*T20</f>
        <v>15</v>
      </c>
      <c r="V20" s="65">
        <v>308</v>
      </c>
    </row>
    <row r="21" spans="1:22">
      <c r="A21" s="9" t="s">
        <v>33</v>
      </c>
      <c r="B21" s="36">
        <v>115</v>
      </c>
      <c r="C21" s="37"/>
      <c r="D21" s="31">
        <v>115</v>
      </c>
      <c r="E21" s="15">
        <v>12</v>
      </c>
      <c r="F21" s="16">
        <f>F33*E21</f>
        <v>2.04</v>
      </c>
      <c r="G21" s="2">
        <f>D21+E21</f>
        <v>127</v>
      </c>
      <c r="H21" s="51">
        <v>190</v>
      </c>
      <c r="I21" s="16">
        <f>I33*H21</f>
        <v>14.059999999999999</v>
      </c>
      <c r="J21" s="2">
        <f>G21+H21</f>
        <v>317</v>
      </c>
      <c r="K21" s="51">
        <v>140</v>
      </c>
      <c r="L21" s="16">
        <f>L33*K21</f>
        <v>11.9</v>
      </c>
      <c r="M21" s="2">
        <f>J21+K21</f>
        <v>457</v>
      </c>
      <c r="N21" s="51">
        <v>250</v>
      </c>
      <c r="O21" s="16">
        <f>O33*N21</f>
        <v>21.25</v>
      </c>
      <c r="P21" s="65">
        <f>N21+M21</f>
        <v>707</v>
      </c>
      <c r="Q21" s="51">
        <v>82</v>
      </c>
      <c r="R21" s="16">
        <f>R33*Q21</f>
        <v>3.69</v>
      </c>
      <c r="S21" s="65">
        <f>P21+Q21</f>
        <v>789</v>
      </c>
      <c r="T21" s="51">
        <v>0</v>
      </c>
      <c r="U21" s="16">
        <f>U33*T21</f>
        <v>0</v>
      </c>
      <c r="V21" s="65"/>
    </row>
    <row r="22" spans="1:22">
      <c r="A22" s="10" t="s">
        <v>26</v>
      </c>
      <c r="B22" s="38"/>
      <c r="C22" s="39">
        <v>58</v>
      </c>
      <c r="D22" s="32"/>
      <c r="E22" s="17"/>
      <c r="F22" s="18">
        <f>SUM(F18:F21)</f>
        <v>173.29</v>
      </c>
      <c r="G22" s="13"/>
      <c r="H22" s="54"/>
      <c r="I22" s="55">
        <f>SUM(I18:I21)</f>
        <v>53.145200000000003</v>
      </c>
      <c r="J22" s="3"/>
      <c r="K22" s="54" t="s">
        <v>2</v>
      </c>
      <c r="L22" s="55">
        <f>SUM(L18:L21)</f>
        <v>78.100000000000009</v>
      </c>
      <c r="M22" s="3"/>
      <c r="N22" s="54"/>
      <c r="O22" s="55">
        <f>SUM(O18:O21)</f>
        <v>42.33</v>
      </c>
      <c r="P22" s="66"/>
      <c r="Q22" s="54"/>
      <c r="R22" s="55">
        <f>SUM(R18:R21)</f>
        <v>24.01</v>
      </c>
      <c r="S22" s="66"/>
      <c r="T22" s="54"/>
      <c r="U22" s="55">
        <f>SUM(U18:U21)</f>
        <v>31.34</v>
      </c>
      <c r="V22" s="66"/>
    </row>
    <row r="23" spans="1:22" s="80" customFormat="1">
      <c r="A23" s="11"/>
      <c r="B23" s="73"/>
      <c r="C23" s="74"/>
      <c r="D23" s="75"/>
      <c r="E23" s="76"/>
      <c r="F23" s="77"/>
      <c r="G23" s="14"/>
      <c r="H23" s="78"/>
      <c r="I23" s="79"/>
      <c r="J23" s="4"/>
      <c r="K23" s="78"/>
      <c r="L23" s="79"/>
      <c r="M23" s="4"/>
      <c r="N23" s="78"/>
      <c r="O23" s="79"/>
      <c r="P23" s="67"/>
      <c r="Q23" s="78"/>
      <c r="R23" s="79"/>
      <c r="S23" s="67"/>
      <c r="T23" s="78"/>
      <c r="U23" s="79"/>
      <c r="V23" s="67"/>
    </row>
    <row r="24" spans="1:22" s="80" customFormat="1">
      <c r="A24" s="81" t="s">
        <v>8</v>
      </c>
      <c r="B24" s="82"/>
      <c r="C24" s="89">
        <f>C22+C15</f>
        <v>103</v>
      </c>
      <c r="D24" s="83"/>
      <c r="E24" s="84"/>
      <c r="F24" s="89">
        <f>F22+F15</f>
        <v>217.36602739726027</v>
      </c>
      <c r="G24" s="85"/>
      <c r="H24" s="86"/>
      <c r="I24" s="89">
        <f>I22+I15</f>
        <v>179.65067945205482</v>
      </c>
      <c r="J24" s="87"/>
      <c r="K24" s="152"/>
      <c r="L24" s="153">
        <f>L22+L15</f>
        <v>165.48400000000001</v>
      </c>
      <c r="M24" s="87"/>
      <c r="N24" s="152"/>
      <c r="O24" s="153">
        <f>O22+O15</f>
        <v>124.85000000000001</v>
      </c>
      <c r="P24" s="88"/>
      <c r="Q24" s="152"/>
      <c r="R24" s="153">
        <f>R22+R15</f>
        <v>51.11</v>
      </c>
      <c r="S24" s="153"/>
      <c r="T24" s="152"/>
      <c r="U24" s="153">
        <f>U22+U15</f>
        <v>74.540000000000006</v>
      </c>
      <c r="V24" s="153"/>
    </row>
    <row r="26" spans="1:22" ht="13.5" hidden="1" thickBot="1"/>
    <row r="27" spans="1:22" s="68" customFormat="1" ht="15.75" hidden="1">
      <c r="A27" s="69" t="s">
        <v>29</v>
      </c>
      <c r="B27" s="139">
        <v>2007</v>
      </c>
      <c r="C27" s="140"/>
      <c r="D27" s="141"/>
      <c r="E27" s="139">
        <v>2008</v>
      </c>
      <c r="F27" s="140"/>
      <c r="G27" s="141"/>
      <c r="H27" s="139">
        <v>2009</v>
      </c>
      <c r="I27" s="140"/>
      <c r="J27" s="141"/>
      <c r="K27" s="139">
        <v>2010</v>
      </c>
      <c r="L27" s="140"/>
      <c r="M27" s="141"/>
      <c r="N27" s="139">
        <v>2011</v>
      </c>
      <c r="O27" s="140"/>
      <c r="P27" s="141"/>
      <c r="Q27" s="139">
        <v>2012</v>
      </c>
      <c r="R27" s="140"/>
      <c r="S27" s="141"/>
      <c r="T27" s="139" t="s">
        <v>34</v>
      </c>
      <c r="U27" s="140"/>
      <c r="V27" s="141"/>
    </row>
    <row r="28" spans="1:22" hidden="1">
      <c r="B28" s="70" t="s">
        <v>16</v>
      </c>
      <c r="C28" s="71" t="s">
        <v>10</v>
      </c>
      <c r="D28" s="72" t="s">
        <v>25</v>
      </c>
      <c r="E28" s="70" t="s">
        <v>16</v>
      </c>
      <c r="F28" s="71" t="s">
        <v>10</v>
      </c>
      <c r="G28" s="72"/>
      <c r="H28" s="70" t="s">
        <v>16</v>
      </c>
      <c r="I28" s="71" t="s">
        <v>10</v>
      </c>
      <c r="J28" s="72"/>
      <c r="K28" s="70" t="s">
        <v>16</v>
      </c>
      <c r="L28" s="125" t="s">
        <v>10</v>
      </c>
      <c r="M28" s="126"/>
      <c r="N28" s="70" t="s">
        <v>16</v>
      </c>
      <c r="O28" s="71" t="s">
        <v>10</v>
      </c>
      <c r="P28" s="72"/>
      <c r="Q28" s="70" t="s">
        <v>16</v>
      </c>
      <c r="R28" s="125" t="s">
        <v>10</v>
      </c>
      <c r="S28" s="126"/>
      <c r="T28" s="70" t="s">
        <v>16</v>
      </c>
      <c r="U28" s="125" t="s">
        <v>10</v>
      </c>
      <c r="V28" s="126"/>
    </row>
    <row r="29" spans="1:22" hidden="1">
      <c r="A29" s="45" t="s">
        <v>28</v>
      </c>
      <c r="B29" s="70"/>
      <c r="C29" s="71"/>
      <c r="D29" s="72"/>
      <c r="E29" s="97">
        <v>40</v>
      </c>
      <c r="F29" s="71"/>
      <c r="G29" s="71"/>
      <c r="H29" s="97">
        <v>22.5</v>
      </c>
      <c r="I29" s="71"/>
      <c r="J29" s="71"/>
      <c r="K29" s="133">
        <v>23.6</v>
      </c>
      <c r="L29" s="125"/>
      <c r="M29" s="126"/>
      <c r="N29" s="133">
        <v>20</v>
      </c>
      <c r="O29" s="125"/>
      <c r="P29" s="125"/>
      <c r="Q29" s="133">
        <v>14</v>
      </c>
      <c r="R29" s="125"/>
      <c r="S29" s="126"/>
      <c r="T29" s="133">
        <v>14</v>
      </c>
      <c r="U29" s="125"/>
      <c r="V29" s="126"/>
    </row>
    <row r="30" spans="1:22" hidden="1">
      <c r="A30" t="s">
        <v>4</v>
      </c>
      <c r="B30" s="90"/>
      <c r="C30" s="91"/>
      <c r="D30" s="92"/>
      <c r="E30" s="90"/>
      <c r="F30" s="91">
        <v>0.25</v>
      </c>
      <c r="G30" s="119"/>
      <c r="H30" s="90"/>
      <c r="I30" s="91">
        <v>0.17599999999999999</v>
      </c>
      <c r="J30" s="119"/>
      <c r="K30" s="127"/>
      <c r="L30" s="128">
        <v>0.12319999999999999</v>
      </c>
      <c r="M30" s="129"/>
      <c r="N30" s="127"/>
      <c r="O30" s="128">
        <v>8.6239999999999983E-2</v>
      </c>
      <c r="P30" s="128"/>
      <c r="Q30" s="127"/>
      <c r="R30" s="128">
        <v>6.0367999999999984E-2</v>
      </c>
      <c r="S30" s="129"/>
      <c r="T30" s="127"/>
      <c r="U30" s="128">
        <v>6.0367999999999984E-2</v>
      </c>
      <c r="V30" s="129"/>
    </row>
    <row r="31" spans="1:22" hidden="1">
      <c r="A31" t="s">
        <v>24</v>
      </c>
      <c r="B31" s="90"/>
      <c r="C31" s="91"/>
      <c r="D31" s="92"/>
      <c r="E31" s="90"/>
      <c r="F31" s="93">
        <f>F30/4</f>
        <v>6.25E-2</v>
      </c>
      <c r="G31" s="92"/>
      <c r="H31" s="90"/>
      <c r="I31" s="91">
        <f>I30/4</f>
        <v>4.3999999999999997E-2</v>
      </c>
      <c r="J31" s="92"/>
      <c r="K31" s="127"/>
      <c r="L31" s="128">
        <v>2.8000000000000001E-2</v>
      </c>
      <c r="M31" s="129"/>
      <c r="N31" s="127"/>
      <c r="O31" s="128">
        <v>3.7999999999999999E-2</v>
      </c>
      <c r="P31" s="129"/>
      <c r="Q31" s="127"/>
      <c r="R31" s="128">
        <v>3.7999999999999999E-2</v>
      </c>
      <c r="S31" s="129"/>
      <c r="T31" s="127"/>
      <c r="U31" s="128">
        <v>3.7999999999999999E-2</v>
      </c>
      <c r="V31" s="129"/>
    </row>
    <row r="32" spans="1:22" hidden="1">
      <c r="A32" s="45" t="s">
        <v>14</v>
      </c>
      <c r="B32" s="90"/>
      <c r="C32" s="91"/>
      <c r="D32" s="92"/>
      <c r="E32" s="90">
        <v>1.25</v>
      </c>
      <c r="F32" s="91">
        <v>1</v>
      </c>
      <c r="G32" s="92"/>
      <c r="H32" s="90">
        <v>0.87</v>
      </c>
      <c r="I32" s="91">
        <v>0.5</v>
      </c>
      <c r="J32" s="92"/>
      <c r="K32" s="127">
        <v>0.70799999999999996</v>
      </c>
      <c r="L32" s="128">
        <v>0.5</v>
      </c>
      <c r="M32" s="129"/>
      <c r="N32" s="128">
        <v>0.43</v>
      </c>
      <c r="O32" s="128">
        <v>0.3</v>
      </c>
      <c r="P32" s="129"/>
      <c r="Q32" s="127">
        <v>0.37</v>
      </c>
      <c r="R32" s="128">
        <v>0.3</v>
      </c>
      <c r="S32" s="129"/>
      <c r="T32" s="127">
        <v>0.37</v>
      </c>
      <c r="U32" s="128">
        <v>0.3</v>
      </c>
      <c r="V32" s="129"/>
    </row>
    <row r="33" spans="1:22" ht="13.5" hidden="1" thickBot="1">
      <c r="A33" s="45" t="s">
        <v>15</v>
      </c>
      <c r="B33" s="94"/>
      <c r="C33" s="95"/>
      <c r="D33" s="96"/>
      <c r="E33" s="94">
        <v>0.17</v>
      </c>
      <c r="F33" s="95">
        <v>0.17</v>
      </c>
      <c r="G33" s="96"/>
      <c r="H33" s="94">
        <f>0.1</f>
        <v>0.1</v>
      </c>
      <c r="I33" s="95">
        <v>7.3999999999999996E-2</v>
      </c>
      <c r="J33" s="96"/>
      <c r="K33" s="130">
        <v>0.1</v>
      </c>
      <c r="L33" s="131">
        <v>8.5000000000000006E-2</v>
      </c>
      <c r="M33" s="132"/>
      <c r="N33" s="131">
        <v>0.08</v>
      </c>
      <c r="O33" s="131">
        <v>8.5000000000000006E-2</v>
      </c>
      <c r="P33" s="132"/>
      <c r="Q33" s="130">
        <v>0.04</v>
      </c>
      <c r="R33" s="138">
        <v>4.4999999999999998E-2</v>
      </c>
      <c r="S33" s="132"/>
      <c r="T33" s="130">
        <v>0.04</v>
      </c>
      <c r="U33" s="137">
        <v>4.4999999999999998E-2</v>
      </c>
      <c r="V33" s="132"/>
    </row>
    <row r="34" spans="1:22" hidden="1"/>
    <row r="35" spans="1:22" hidden="1"/>
    <row r="36" spans="1:22" hidden="1">
      <c r="A36" s="7" t="s">
        <v>9</v>
      </c>
      <c r="B36" s="7"/>
      <c r="C36" s="7"/>
      <c r="D36" s="7"/>
    </row>
    <row r="37" spans="1:22" hidden="1">
      <c r="A37" s="7" t="s">
        <v>23</v>
      </c>
      <c r="B37" s="7"/>
      <c r="C37" s="7"/>
      <c r="D37" s="7"/>
    </row>
    <row r="38" spans="1:22" hidden="1">
      <c r="A38" s="7" t="s">
        <v>32</v>
      </c>
      <c r="B38" s="7"/>
      <c r="C38" s="7"/>
      <c r="D38" s="7"/>
    </row>
    <row r="39" spans="1:22" ht="13.5" thickBot="1">
      <c r="A39" s="46"/>
    </row>
    <row r="40" spans="1:22" ht="15">
      <c r="A40" s="118" t="s">
        <v>30</v>
      </c>
      <c r="B40" s="139">
        <v>2007</v>
      </c>
      <c r="C40" s="140"/>
      <c r="D40" s="141"/>
      <c r="E40" s="140">
        <v>2008</v>
      </c>
      <c r="F40" s="140"/>
      <c r="G40" s="140"/>
      <c r="H40" s="139">
        <v>2009</v>
      </c>
      <c r="I40" s="140"/>
      <c r="J40" s="141"/>
      <c r="K40" s="139">
        <v>2010</v>
      </c>
      <c r="L40" s="140"/>
      <c r="M40" s="141"/>
      <c r="N40" s="139">
        <v>2011</v>
      </c>
      <c r="O40" s="140"/>
      <c r="P40" s="141"/>
      <c r="Q40" s="140">
        <v>2012</v>
      </c>
      <c r="R40" s="140"/>
      <c r="S40" s="141"/>
      <c r="T40" s="140">
        <v>2012</v>
      </c>
      <c r="U40" s="140"/>
      <c r="V40" s="141"/>
    </row>
    <row r="41" spans="1:22">
      <c r="B41" s="70" t="s">
        <v>16</v>
      </c>
      <c r="C41" s="71" t="s">
        <v>10</v>
      </c>
      <c r="D41" s="72" t="s">
        <v>0</v>
      </c>
      <c r="E41" s="71" t="s">
        <v>16</v>
      </c>
      <c r="F41" s="71" t="s">
        <v>10</v>
      </c>
      <c r="G41" s="71" t="s">
        <v>0</v>
      </c>
      <c r="H41" s="70" t="s">
        <v>16</v>
      </c>
      <c r="I41" s="71" t="s">
        <v>10</v>
      </c>
      <c r="J41" s="72" t="s">
        <v>0</v>
      </c>
      <c r="K41" s="70" t="s">
        <v>16</v>
      </c>
      <c r="L41" s="125" t="s">
        <v>10</v>
      </c>
      <c r="M41" s="126" t="s">
        <v>0</v>
      </c>
      <c r="N41" s="70" t="s">
        <v>16</v>
      </c>
      <c r="O41" s="71" t="s">
        <v>10</v>
      </c>
      <c r="P41" s="72" t="s">
        <v>0</v>
      </c>
      <c r="Q41" s="125" t="s">
        <v>16</v>
      </c>
      <c r="R41" s="125" t="s">
        <v>10</v>
      </c>
      <c r="S41" s="126" t="s">
        <v>0</v>
      </c>
      <c r="T41" s="125" t="s">
        <v>16</v>
      </c>
      <c r="U41" s="125" t="s">
        <v>10</v>
      </c>
      <c r="V41" s="126" t="s">
        <v>0</v>
      </c>
    </row>
    <row r="42" spans="1:22" ht="13.5" thickBot="1">
      <c r="B42" s="120">
        <v>40</v>
      </c>
      <c r="C42" s="121">
        <v>40</v>
      </c>
      <c r="D42" s="134">
        <v>200</v>
      </c>
      <c r="E42" s="121">
        <v>40</v>
      </c>
      <c r="F42" s="121">
        <v>80</v>
      </c>
      <c r="G42" s="134">
        <v>200</v>
      </c>
      <c r="H42" s="122">
        <v>120</v>
      </c>
      <c r="I42" s="121">
        <v>80</v>
      </c>
      <c r="J42" s="123">
        <v>200</v>
      </c>
      <c r="K42" s="122">
        <v>87</v>
      </c>
      <c r="L42" s="121">
        <v>78</v>
      </c>
      <c r="M42" s="134">
        <f>L42+K42</f>
        <v>165</v>
      </c>
      <c r="N42" s="122">
        <v>83</v>
      </c>
      <c r="O42" s="121">
        <v>42</v>
      </c>
      <c r="P42" s="134">
        <f>N42+O42</f>
        <v>125</v>
      </c>
      <c r="Q42" s="121">
        <v>27</v>
      </c>
      <c r="R42" s="121">
        <v>24</v>
      </c>
      <c r="S42" s="134">
        <f>SUM(Q42:R42)</f>
        <v>51</v>
      </c>
      <c r="T42" s="121">
        <f>U15</f>
        <v>43.2</v>
      </c>
      <c r="U42" s="121">
        <f>U22</f>
        <v>31.34</v>
      </c>
      <c r="V42" s="134">
        <f>SUM(T42:U42)</f>
        <v>74.540000000000006</v>
      </c>
    </row>
    <row r="43" spans="1:22">
      <c r="B43" s="45"/>
      <c r="D43" s="47"/>
      <c r="E43" s="47"/>
    </row>
    <row r="44" spans="1:22">
      <c r="B44" s="45"/>
      <c r="D44" s="47"/>
      <c r="E44" s="47"/>
      <c r="N44" s="135"/>
      <c r="O44" s="135"/>
      <c r="P44" s="136"/>
    </row>
    <row r="45" spans="1:22">
      <c r="B45" s="45"/>
      <c r="D45" s="47"/>
      <c r="E45" s="47"/>
    </row>
    <row r="46" spans="1:22">
      <c r="B46" s="45"/>
      <c r="D46" s="47"/>
      <c r="E46" s="47"/>
    </row>
    <row r="47" spans="1:22">
      <c r="B47" s="45"/>
      <c r="D47" s="47"/>
      <c r="E47" s="47"/>
    </row>
    <row r="49" spans="1:5" ht="15.75">
      <c r="A49" s="48"/>
      <c r="B49" s="43"/>
      <c r="C49" s="43"/>
      <c r="D49" s="49"/>
      <c r="E49" s="49"/>
    </row>
    <row r="50" spans="1:5" ht="15.75">
      <c r="A50" s="44"/>
    </row>
    <row r="51" spans="1:5" ht="15.75">
      <c r="A51" s="44"/>
    </row>
  </sheetData>
  <mergeCells count="27">
    <mergeCell ref="Q40:S40"/>
    <mergeCell ref="T6:U6"/>
    <mergeCell ref="T7:U7"/>
    <mergeCell ref="T27:V27"/>
    <mergeCell ref="T40:V40"/>
    <mergeCell ref="Q6:R6"/>
    <mergeCell ref="Q7:R7"/>
    <mergeCell ref="Q27:S27"/>
    <mergeCell ref="B40:D40"/>
    <mergeCell ref="E40:G40"/>
    <mergeCell ref="H40:J40"/>
    <mergeCell ref="K40:M40"/>
    <mergeCell ref="N40:P40"/>
    <mergeCell ref="K27:M27"/>
    <mergeCell ref="K7:L7"/>
    <mergeCell ref="N7:O7"/>
    <mergeCell ref="N27:P27"/>
    <mergeCell ref="B6:C6"/>
    <mergeCell ref="E6:F6"/>
    <mergeCell ref="H6:I6"/>
    <mergeCell ref="K6:L6"/>
    <mergeCell ref="N6:O6"/>
    <mergeCell ref="H27:J27"/>
    <mergeCell ref="E27:G27"/>
    <mergeCell ref="B27:D27"/>
    <mergeCell ref="E7:F7"/>
    <mergeCell ref="H7:I7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EGO Status</vt:lpstr>
      <vt:lpstr>'2012 EGO Status'!Print_Area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Bozzi</dc:creator>
  <cp:lastModifiedBy>Antonella Bozzi</cp:lastModifiedBy>
  <cp:lastPrinted>2011-11-15T09:33:30Z</cp:lastPrinted>
  <dcterms:created xsi:type="dcterms:W3CDTF">1996-10-14T23:33:28Z</dcterms:created>
  <dcterms:modified xsi:type="dcterms:W3CDTF">2012-11-20T10:20:31Z</dcterms:modified>
</cp:coreProperties>
</file>