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zi\Documents\"/>
    </mc:Choice>
  </mc:AlternateContent>
  <bookViews>
    <workbookView xWindow="0" yWindow="0" windowWidth="15360" windowHeight="7620"/>
  </bookViews>
  <sheets>
    <sheet name="2016 Status" sheetId="3" r:id="rId1"/>
    <sheet name="Sheet1" sheetId="4" r:id="rId2"/>
  </sheets>
  <definedNames>
    <definedName name="_xlnm.Print_Area" localSheetId="0">'2016 Status'!$A$4:$AK$57</definedName>
  </definedNames>
  <calcPr calcId="162913"/>
</workbook>
</file>

<file path=xl/calcChain.xml><?xml version="1.0" encoding="utf-8"?>
<calcChain xmlns="http://schemas.openxmlformats.org/spreadsheetml/2006/main">
  <c r="AF32" i="3" l="1"/>
  <c r="AH14" i="3"/>
  <c r="AD14" i="3"/>
  <c r="AD13" i="3"/>
  <c r="AD12" i="3"/>
  <c r="AC33" i="3"/>
  <c r="AH21" i="3"/>
  <c r="AD20" i="3" l="1"/>
  <c r="AD19" i="3"/>
  <c r="AI21" i="3" l="1"/>
  <c r="AS21" i="3"/>
  <c r="AT14" i="3"/>
  <c r="AS14" i="3"/>
  <c r="AR13" i="3"/>
  <c r="AS12" i="3"/>
  <c r="AL13" i="3"/>
  <c r="AI13" i="3"/>
  <c r="AF13" i="3"/>
  <c r="AG14" i="3"/>
  <c r="AI14" i="3"/>
  <c r="AF12" i="3"/>
  <c r="AA21" i="3" l="1"/>
  <c r="Z13" i="3"/>
  <c r="N12" i="3" l="1"/>
  <c r="AP21" i="3" l="1"/>
  <c r="AP14" i="3"/>
  <c r="AP12" i="3"/>
  <c r="AM21" i="3"/>
  <c r="AM14" i="3"/>
  <c r="AM12" i="3"/>
  <c r="AE20" i="3" l="1"/>
  <c r="AH20" i="3" s="1"/>
  <c r="AJ21" i="3"/>
  <c r="AJ14" i="3"/>
  <c r="AJ12" i="3"/>
  <c r="F62" i="3" l="1"/>
  <c r="S14" i="3" l="1"/>
  <c r="AA20" i="3"/>
  <c r="Y13" i="3"/>
  <c r="S11" i="3"/>
  <c r="Y14" i="3"/>
  <c r="AB14" i="3" s="1"/>
  <c r="AG21" i="3"/>
  <c r="X14" i="3"/>
  <c r="U33" i="3"/>
  <c r="U21" i="3" s="1"/>
  <c r="X13" i="3"/>
  <c r="V20" i="3"/>
  <c r="Y20" i="3" s="1"/>
  <c r="AD21" i="3"/>
  <c r="U19" i="3"/>
  <c r="V12" i="3"/>
  <c r="W12" i="3" s="1"/>
  <c r="X12" i="3" s="1"/>
  <c r="X21" i="3"/>
  <c r="U20" i="3"/>
  <c r="U14" i="3"/>
  <c r="U13" i="3"/>
  <c r="X20" i="3"/>
  <c r="AG12" i="3"/>
  <c r="U12" i="3"/>
  <c r="AA12" i="3"/>
  <c r="R12" i="3"/>
  <c r="R14" i="3"/>
  <c r="R13" i="3"/>
  <c r="R21" i="3"/>
  <c r="R20" i="3"/>
  <c r="R19" i="3"/>
  <c r="AA14" i="3"/>
  <c r="AA19" i="3"/>
  <c r="O12" i="3"/>
  <c r="N11" i="3"/>
  <c r="O19" i="3"/>
  <c r="L18" i="3"/>
  <c r="K13" i="3"/>
  <c r="G21" i="3"/>
  <c r="J21" i="3"/>
  <c r="M21" i="3" s="1"/>
  <c r="P21" i="3" s="1"/>
  <c r="S21" i="3" s="1"/>
  <c r="V21" i="3" s="1"/>
  <c r="Y21" i="3" s="1"/>
  <c r="J13" i="3"/>
  <c r="J10" i="3"/>
  <c r="K9" i="3"/>
  <c r="I13" i="3"/>
  <c r="F14" i="3"/>
  <c r="F13" i="3"/>
  <c r="O21" i="3"/>
  <c r="O20" i="3"/>
  <c r="L21" i="3"/>
  <c r="L20" i="3"/>
  <c r="I21" i="3"/>
  <c r="I20" i="3"/>
  <c r="I18" i="3"/>
  <c r="F21" i="3"/>
  <c r="F20" i="3"/>
  <c r="F18" i="3"/>
  <c r="H11" i="3"/>
  <c r="J12" i="3" s="1"/>
  <c r="D10" i="3"/>
  <c r="G10" i="3"/>
  <c r="B11" i="3"/>
  <c r="D12" i="3" s="1"/>
  <c r="E11" i="3"/>
  <c r="G12" i="3" s="1"/>
  <c r="H14" i="3"/>
  <c r="K14" i="3"/>
  <c r="L14" i="3" s="1"/>
  <c r="K18" i="3"/>
  <c r="B19" i="3"/>
  <c r="E19" i="3"/>
  <c r="H19" i="3"/>
  <c r="M20" i="3"/>
  <c r="C24" i="3"/>
  <c r="H33" i="3"/>
  <c r="I31" i="3"/>
  <c r="F31" i="3"/>
  <c r="AN14" i="3" l="1"/>
  <c r="AQ14" i="3" s="1"/>
  <c r="M13" i="3"/>
  <c r="N13" i="3" s="1"/>
  <c r="O13" i="3" s="1"/>
  <c r="R22" i="3"/>
  <c r="U15" i="3"/>
  <c r="F12" i="3"/>
  <c r="F15" i="3" s="1"/>
  <c r="L13" i="3"/>
  <c r="L15" i="3" s="1"/>
  <c r="R15" i="3"/>
  <c r="F22" i="3"/>
  <c r="L22" i="3"/>
  <c r="I22" i="3"/>
  <c r="M14" i="3"/>
  <c r="N14" i="3" s="1"/>
  <c r="O14" i="3" s="1"/>
  <c r="I14" i="3"/>
  <c r="U22" i="3"/>
  <c r="O22" i="3"/>
  <c r="AE21" i="3"/>
  <c r="X22" i="3"/>
  <c r="AA13" i="3"/>
  <c r="AA15" i="3" s="1"/>
  <c r="X15" i="3"/>
  <c r="AD15" i="3"/>
  <c r="I12" i="3"/>
  <c r="AA22" i="3"/>
  <c r="AD22" i="3" l="1"/>
  <c r="AD24" i="3" s="1"/>
  <c r="AG20" i="3"/>
  <c r="R24" i="3"/>
  <c r="O15" i="3"/>
  <c r="O24" i="3" s="1"/>
  <c r="U24" i="3"/>
  <c r="F24" i="3"/>
  <c r="L24" i="3"/>
  <c r="I15" i="3"/>
  <c r="I24" i="3" s="1"/>
  <c r="X24" i="3"/>
  <c r="AA24" i="3"/>
  <c r="AG13" i="3"/>
  <c r="AG15" i="3" s="1"/>
  <c r="AJ32" i="3" l="1"/>
  <c r="AG19" i="3"/>
  <c r="AG22" i="3" s="1"/>
  <c r="AG24" i="3" s="1"/>
  <c r="AJ13" i="3"/>
  <c r="AJ15" i="3" s="1"/>
  <c r="AL32" i="3"/>
  <c r="AN21" i="3"/>
  <c r="AQ21" i="3" s="1"/>
  <c r="AT21" i="3" s="1"/>
  <c r="AJ20" i="3" l="1"/>
  <c r="AM32" i="3"/>
  <c r="AJ19" i="3"/>
  <c r="AJ22" i="3" s="1"/>
  <c r="AJ24" i="3" s="1"/>
  <c r="AO32" i="3"/>
  <c r="AM13" i="3"/>
  <c r="AM15" i="3" s="1"/>
  <c r="AP13" i="3" l="1"/>
  <c r="AP15" i="3" s="1"/>
  <c r="AR32" i="3"/>
  <c r="AS13" i="3" s="1"/>
  <c r="AS15" i="3" s="1"/>
  <c r="AP32" i="3"/>
  <c r="AS32" i="3" s="1"/>
  <c r="AM19" i="3"/>
  <c r="AM20" i="3"/>
  <c r="AS20" i="3" l="1"/>
  <c r="AS19" i="3"/>
  <c r="AS22" i="3" s="1"/>
  <c r="AS24" i="3" s="1"/>
  <c r="AM22" i="3"/>
  <c r="AM24" i="3" s="1"/>
  <c r="AP20" i="3"/>
  <c r="AP19" i="3"/>
  <c r="AP22" i="3" l="1"/>
  <c r="AP24" i="3" s="1"/>
</calcChain>
</file>

<file path=xl/comments1.xml><?xml version="1.0" encoding="utf-8"?>
<comments xmlns="http://schemas.openxmlformats.org/spreadsheetml/2006/main">
  <authors>
    <author>Antonella Bozzi</author>
    <author>Jacques Colas</author>
    <author>European Gravitational Observatory</author>
    <author>Alberto</author>
  </authors>
  <commentList>
    <comment ref="Q12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viene messo in manutenzione 1/4 dei 1240 HS06 che abbiamo dal 2008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viene messo in manutenzione il rimanente dei 1240 HS06 che abbiamo dal 2009;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Richiesta da parte di Virgo, di avere 8kHS06 in piu', manutenzione sui 1335 del 2011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no CPU in manutenzione fine 2011
perche' pagata nel 2014</t>
        </r>
      </text>
    </comment>
    <comment ref="AC12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manutenzione su cpu del 2012</t>
        </r>
      </text>
    </comment>
    <comment ref="AI12" authorId="0" shapeId="0">
      <text>
        <r>
          <rPr>
            <b/>
            <sz val="9"/>
            <color indexed="81"/>
            <rFont val="Tahoma"/>
            <charset val="1"/>
          </rPr>
          <t>Antonella Bozzi:</t>
        </r>
        <r>
          <rPr>
            <sz val="9"/>
            <color indexed="81"/>
            <rFont val="Tahoma"/>
            <charset val="1"/>
          </rPr>
          <t xml:space="preserve">
42kHs06 +1425 manutenzione 2014</t>
        </r>
      </text>
    </comment>
    <comment ref="AL12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20k0HS06 come da richiesta +6kHS06 di manutenzione</t>
        </r>
      </text>
    </comment>
    <comment ref="AO12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26k HS06 + manutenzione 2016</t>
        </r>
      </text>
    </comment>
    <comment ref="AR12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manutenzione 2017</t>
        </r>
      </text>
    </comment>
    <comment ref="H13" authorId="1" shapeId="0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+22TB moved to 2010</t>
        </r>
      </text>
    </comment>
    <comment ref="K13" authorId="1" shapeId="0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includes 22TB from 2009
return 90 TB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40TB restituiti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maintenance 50TB del 2008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7TB richiesti per gpfs_virgo3 70TB manutenzione disco esistente a fine 2008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120TB manutenzione disco acquistati nel 2009</t>
        </r>
      </text>
    </comment>
    <comment ref="Z13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98TB manutenzione disco esistente a fine 2010 piu 5TB 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tape to start moving VSR2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Pagati lo scorso anno 110TB di tape, non ancora utilizzati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Pagati 2 anni fa 110TB di tape, non ancora utilizzati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maintenance 50TB</t>
        </r>
      </text>
    </comment>
    <comment ref="T20" authorId="2" shapeId="0">
      <text>
        <r>
          <rPr>
            <b/>
            <sz val="9"/>
            <color indexed="81"/>
            <rFont val="Tahoma"/>
            <family val="2"/>
          </rPr>
          <t>Antonella Bozzi</t>
        </r>
        <r>
          <rPr>
            <sz val="9"/>
            <color indexed="81"/>
            <rFont val="Tahoma"/>
            <family val="2"/>
          </rPr>
          <t xml:space="preserve">
maintenance 50TB</t>
        </r>
      </text>
    </comment>
    <comment ref="W20" authorId="2" shapeId="0">
      <text>
        <r>
          <rPr>
            <b/>
            <sz val="9"/>
            <color indexed="81"/>
            <rFont val="Tahoma"/>
            <family val="2"/>
          </rPr>
          <t>Antonella Bozzi</t>
        </r>
        <r>
          <rPr>
            <sz val="9"/>
            <color indexed="81"/>
            <rFont val="Tahoma"/>
            <family val="2"/>
          </rPr>
          <t xml:space="preserve">
maintencance 50TB + 5TB richiesti 
</t>
        </r>
      </text>
    </comment>
    <comment ref="Z20" authorId="2" shapeId="0">
      <text>
        <r>
          <rPr>
            <b/>
            <sz val="9"/>
            <color indexed="81"/>
            <rFont val="Tahoma"/>
            <family val="2"/>
          </rPr>
          <t>Antonella Bozzi</t>
        </r>
        <r>
          <rPr>
            <sz val="9"/>
            <color indexed="81"/>
            <rFont val="Tahoma"/>
            <family val="2"/>
          </rPr>
          <t xml:space="preserve">
maintenance21TiBi</t>
        </r>
      </text>
    </comment>
    <comment ref="Q21" authorId="3" shape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80 TB trasferimento da LIGO</t>
        </r>
      </text>
    </comment>
  </commentList>
</comments>
</file>

<file path=xl/sharedStrings.xml><?xml version="1.0" encoding="utf-8"?>
<sst xmlns="http://schemas.openxmlformats.org/spreadsheetml/2006/main" count="111" uniqueCount="43">
  <si>
    <t>Total</t>
  </si>
  <si>
    <t>cost (KE)</t>
  </si>
  <si>
    <t xml:space="preserve"> </t>
  </si>
  <si>
    <t>Data production (Virgo+LSC) TB</t>
  </si>
  <si>
    <t>KSI2K.day cost</t>
  </si>
  <si>
    <t>status</t>
  </si>
  <si>
    <t xml:space="preserve"> status</t>
  </si>
  <si>
    <r>
      <t>Bologna (</t>
    </r>
    <r>
      <rPr>
        <b/>
        <i/>
        <sz val="10"/>
        <rFont val="Arial"/>
        <family val="2"/>
      </rPr>
      <t>Incremental)</t>
    </r>
  </si>
  <si>
    <t>Total cost 2 centers</t>
  </si>
  <si>
    <t>Lyon</t>
  </si>
  <si>
    <t>CPU usage (KSI2K.days)</t>
  </si>
  <si>
    <t>Estimate of off-line computing cost</t>
  </si>
  <si>
    <t>Bologna</t>
  </si>
  <si>
    <t>Disk storage TB-N</t>
  </si>
  <si>
    <t>tape storage (Castor) TB-N</t>
  </si>
  <si>
    <t>CPU (used energy in KSI2K.day)</t>
  </si>
  <si>
    <t>CPU installed power(status is in KSI2K)</t>
  </si>
  <si>
    <t>CPU (used energy in HS06.day)</t>
  </si>
  <si>
    <t>CPU installed power(status is in HS06)</t>
  </si>
  <si>
    <t>CPU usage (HS06.days)</t>
  </si>
  <si>
    <t>Avg</t>
  </si>
  <si>
    <t xml:space="preserve">Total Lyon cost </t>
  </si>
  <si>
    <t xml:space="preserve">Total Bologna cost </t>
  </si>
  <si>
    <t>Unit cost</t>
  </si>
  <si>
    <t>EGO contribution to the cost (k€)</t>
  </si>
  <si>
    <t>Disk storage TiB (increment)</t>
  </si>
  <si>
    <t>tape storage (HPSS) (TiB increment)</t>
  </si>
  <si>
    <t>2015 PREVIEW</t>
  </si>
  <si>
    <t>2016 PREVIEW</t>
  </si>
  <si>
    <t>2017 PREVIEW</t>
  </si>
  <si>
    <t>2018 PREVIEW</t>
  </si>
  <si>
    <t>HS06 (E)</t>
  </si>
  <si>
    <t>HS06.day cost (KE)</t>
  </si>
  <si>
    <t>1 TiB = 1 TB-N = 1.1 TB</t>
  </si>
  <si>
    <t>disk TiB cost (KE)</t>
  </si>
  <si>
    <t>HPSS/Castor TiB cost (KE)</t>
  </si>
  <si>
    <t>Unit costs disk/tapes: for forecasts it is assumed a drop of 30% every 2 years</t>
  </si>
  <si>
    <t>Note : The billing procedure for CPU is different in Bologna and Lyon</t>
  </si>
  <si>
    <t>2019 PREVIEW</t>
  </si>
  <si>
    <t>2020 PREVIEW</t>
  </si>
  <si>
    <t>Unit costs Bologna (Euro): cost calculated as purchase of the needed yearly increment CPU power with substitution after 4 years</t>
  </si>
  <si>
    <t>2021 PREVIEW</t>
  </si>
  <si>
    <t>manutenzione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</si>
</sst>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Unicode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.5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Fill="1" applyBorder="1" applyAlignment="1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Border="1"/>
    <xf numFmtId="1" fontId="0" fillId="0" borderId="4" xfId="0" applyNumberFormat="1" applyBorder="1"/>
    <xf numFmtId="0" fontId="0" fillId="2" borderId="3" xfId="0" applyFill="1" applyBorder="1"/>
    <xf numFmtId="1" fontId="2" fillId="2" borderId="4" xfId="0" applyNumberFormat="1" applyFont="1" applyFill="1" applyBorder="1"/>
    <xf numFmtId="0" fontId="0" fillId="0" borderId="3" xfId="0" applyFill="1" applyBorder="1"/>
    <xf numFmtId="1" fontId="2" fillId="0" borderId="4" xfId="0" applyNumberFormat="1" applyFont="1" applyFill="1" applyBorder="1"/>
    <xf numFmtId="0" fontId="6" fillId="0" borderId="5" xfId="0" applyFont="1" applyBorder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Fill="1" applyBorder="1" applyAlignment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9" xfId="0" applyBorder="1"/>
    <xf numFmtId="0" fontId="2" fillId="0" borderId="0" xfId="0" applyFont="1"/>
    <xf numFmtId="0" fontId="8" fillId="0" borderId="0" xfId="0" applyFont="1" applyAlignment="1">
      <alignment horizontal="justify"/>
    </xf>
    <xf numFmtId="0" fontId="5" fillId="0" borderId="0" xfId="0" applyFont="1"/>
    <xf numFmtId="0" fontId="0" fillId="0" borderId="0" xfId="0" applyFont="1"/>
    <xf numFmtId="164" fontId="0" fillId="0" borderId="0" xfId="0" applyNumberFormat="1"/>
    <xf numFmtId="0" fontId="9" fillId="0" borderId="0" xfId="0" applyFont="1" applyAlignment="1">
      <alignment horizontal="justify"/>
    </xf>
    <xf numFmtId="164" fontId="2" fillId="0" borderId="0" xfId="0" applyNumberFormat="1" applyFont="1"/>
    <xf numFmtId="0" fontId="3" fillId="0" borderId="9" xfId="0" applyFont="1" applyBorder="1"/>
    <xf numFmtId="0" fontId="0" fillId="0" borderId="11" xfId="0" applyBorder="1"/>
    <xf numFmtId="1" fontId="0" fillId="0" borderId="12" xfId="0" applyNumberFormat="1" applyBorder="1"/>
    <xf numFmtId="0" fontId="3" fillId="0" borderId="13" xfId="0" applyFont="1" applyBorder="1"/>
    <xf numFmtId="0" fontId="0" fillId="2" borderId="11" xfId="0" applyFill="1" applyBorder="1"/>
    <xf numFmtId="1" fontId="2" fillId="2" borderId="12" xfId="0" applyNumberFormat="1" applyFont="1" applyFill="1" applyBorder="1"/>
    <xf numFmtId="0" fontId="0" fillId="0" borderId="11" xfId="0" applyFill="1" applyBorder="1"/>
    <xf numFmtId="1" fontId="2" fillId="0" borderId="12" xfId="0" applyNumberFormat="1" applyFont="1" applyFill="1" applyBorder="1"/>
    <xf numFmtId="0" fontId="2" fillId="0" borderId="14" xfId="0" applyFont="1" applyBorder="1" applyAlignment="1">
      <alignment horizontal="center" wrapText="1"/>
    </xf>
    <xf numFmtId="0" fontId="3" fillId="0" borderId="11" xfId="0" applyFont="1" applyBorder="1"/>
    <xf numFmtId="0" fontId="5" fillId="0" borderId="13" xfId="0" applyFont="1" applyBorder="1"/>
    <xf numFmtId="0" fontId="0" fillId="0" borderId="13" xfId="0" applyBorder="1"/>
    <xf numFmtId="1" fontId="5" fillId="0" borderId="1" xfId="0" applyNumberFormat="1" applyFont="1" applyBorder="1"/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4" xfId="0" applyFont="1" applyFill="1" applyBorder="1"/>
    <xf numFmtId="0" fontId="0" fillId="0" borderId="0" xfId="0" applyBorder="1"/>
    <xf numFmtId="0" fontId="6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6" xfId="0" applyFont="1" applyFill="1" applyBorder="1"/>
    <xf numFmtId="0" fontId="0" fillId="0" borderId="19" xfId="0" applyFill="1" applyBorder="1"/>
    <xf numFmtId="1" fontId="2" fillId="0" borderId="20" xfId="0" applyNumberFormat="1" applyFont="1" applyFill="1" applyBorder="1"/>
    <xf numFmtId="0" fontId="0" fillId="0" borderId="21" xfId="0" applyFill="1" applyBorder="1"/>
    <xf numFmtId="1" fontId="2" fillId="0" borderId="22" xfId="0" applyNumberFormat="1" applyFont="1" applyFill="1" applyBorder="1"/>
    <xf numFmtId="0" fontId="0" fillId="0" borderId="0" xfId="0" applyFill="1"/>
    <xf numFmtId="165" fontId="0" fillId="0" borderId="15" xfId="0" applyNumberFormat="1" applyBorder="1"/>
    <xf numFmtId="165" fontId="0" fillId="0" borderId="0" xfId="0" applyNumberFormat="1" applyBorder="1"/>
    <xf numFmtId="165" fontId="0" fillId="0" borderId="16" xfId="0" applyNumberFormat="1" applyBorder="1"/>
    <xf numFmtId="165" fontId="0" fillId="0" borderId="0" xfId="0" applyNumberFormat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0" fontId="5" fillId="0" borderId="15" xfId="0" applyFont="1" applyBorder="1" applyAlignment="1">
      <alignment horizontal="center"/>
    </xf>
    <xf numFmtId="0" fontId="2" fillId="4" borderId="2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1" xfId="0" applyFont="1" applyFill="1" applyBorder="1"/>
    <xf numFmtId="0" fontId="0" fillId="4" borderId="3" xfId="0" applyFill="1" applyBorder="1"/>
    <xf numFmtId="1" fontId="0" fillId="4" borderId="4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1" xfId="0" applyFill="1" applyBorder="1"/>
    <xf numFmtId="1" fontId="0" fillId="4" borderId="12" xfId="0" applyNumberFormat="1" applyFill="1" applyBorder="1"/>
    <xf numFmtId="0" fontId="0" fillId="4" borderId="1" xfId="0" applyFill="1" applyBorder="1"/>
    <xf numFmtId="0" fontId="0" fillId="4" borderId="12" xfId="0" applyFill="1" applyBorder="1"/>
    <xf numFmtId="0" fontId="5" fillId="4" borderId="14" xfId="0" applyFont="1" applyFill="1" applyBorder="1"/>
    <xf numFmtId="0" fontId="0" fillId="4" borderId="26" xfId="0" applyFill="1" applyBorder="1"/>
    <xf numFmtId="0" fontId="0" fillId="4" borderId="27" xfId="0" applyFill="1" applyBorder="1" applyAlignment="1">
      <alignment horizontal="right"/>
    </xf>
    <xf numFmtId="0" fontId="2" fillId="4" borderId="5" xfId="0" applyFont="1" applyFill="1" applyBorder="1"/>
    <xf numFmtId="0" fontId="0" fillId="4" borderId="28" xfId="0" applyFill="1" applyBorder="1" applyAlignment="1">
      <alignment horizontal="right"/>
    </xf>
    <xf numFmtId="0" fontId="0" fillId="4" borderId="29" xfId="0" applyFill="1" applyBorder="1"/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5" fillId="4" borderId="31" xfId="0" applyFont="1" applyFill="1" applyBorder="1" applyAlignment="1">
      <alignment horizontal="right"/>
    </xf>
    <xf numFmtId="0" fontId="12" fillId="0" borderId="0" xfId="0" applyFont="1"/>
    <xf numFmtId="165" fontId="5" fillId="0" borderId="0" xfId="0" applyNumberFormat="1" applyFont="1" applyBorder="1"/>
    <xf numFmtId="1" fontId="5" fillId="0" borderId="23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3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0" fillId="0" borderId="15" xfId="0" applyNumberFormat="1" applyBorder="1"/>
    <xf numFmtId="165" fontId="0" fillId="0" borderId="0" xfId="0" applyNumberFormat="1" applyBorder="1"/>
    <xf numFmtId="165" fontId="0" fillId="0" borderId="16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0" fontId="5" fillId="0" borderId="15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165" fontId="5" fillId="0" borderId="24" xfId="0" applyNumberFormat="1" applyFont="1" applyBorder="1"/>
    <xf numFmtId="0" fontId="5" fillId="0" borderId="11" xfId="0" applyFont="1" applyBorder="1"/>
    <xf numFmtId="165" fontId="3" fillId="0" borderId="23" xfId="0" applyNumberFormat="1" applyFont="1" applyBorder="1"/>
    <xf numFmtId="165" fontId="17" fillId="0" borderId="24" xfId="0" applyNumberFormat="1" applyFont="1" applyBorder="1"/>
    <xf numFmtId="165" fontId="3" fillId="0" borderId="16" xfId="0" applyNumberFormat="1" applyFont="1" applyBorder="1"/>
    <xf numFmtId="165" fontId="3" fillId="0" borderId="25" xfId="0" applyNumberFormat="1" applyFont="1" applyBorder="1"/>
    <xf numFmtId="0" fontId="4" fillId="0" borderId="0" xfId="0" applyFont="1" applyAlignment="1"/>
    <xf numFmtId="0" fontId="18" fillId="0" borderId="15" xfId="0" applyFont="1" applyBorder="1" applyAlignment="1">
      <alignment horizontal="center"/>
    </xf>
    <xf numFmtId="1" fontId="5" fillId="0" borderId="13" xfId="0" applyNumberFormat="1" applyFont="1" applyBorder="1"/>
    <xf numFmtId="1" fontId="0" fillId="0" borderId="0" xfId="0" applyNumberFormat="1"/>
    <xf numFmtId="165" fontId="18" fillId="0" borderId="0" xfId="0" applyNumberFormat="1" applyFont="1" applyBorder="1"/>
    <xf numFmtId="165" fontId="18" fillId="0" borderId="15" xfId="0" applyNumberFormat="1" applyFont="1" applyBorder="1"/>
    <xf numFmtId="165" fontId="3" fillId="0" borderId="0" xfId="0" applyNumberFormat="1" applyFont="1" applyBorder="1"/>
    <xf numFmtId="165" fontId="3" fillId="0" borderId="15" xfId="0" applyNumberFormat="1" applyFont="1" applyBorder="1"/>
    <xf numFmtId="165" fontId="18" fillId="0" borderId="23" xfId="0" applyNumberFormat="1" applyFont="1" applyBorder="1"/>
    <xf numFmtId="165" fontId="18" fillId="0" borderId="24" xfId="0" applyNumberFormat="1" applyFont="1" applyBorder="1"/>
    <xf numFmtId="0" fontId="3" fillId="0" borderId="0" xfId="0" applyFont="1"/>
    <xf numFmtId="0" fontId="19" fillId="0" borderId="0" xfId="0" applyFont="1"/>
    <xf numFmtId="1" fontId="5" fillId="0" borderId="4" xfId="0" applyNumberFormat="1" applyFont="1" applyBorder="1"/>
    <xf numFmtId="0" fontId="3" fillId="0" borderId="15" xfId="0" applyFont="1" applyBorder="1" applyAlignment="1">
      <alignment horizontal="center"/>
    </xf>
    <xf numFmtId="165" fontId="5" fillId="0" borderId="15" xfId="0" applyNumberFormat="1" applyFont="1" applyBorder="1"/>
    <xf numFmtId="0" fontId="0" fillId="0" borderId="45" xfId="0" applyBorder="1" applyAlignment="1">
      <alignment horizontal="center"/>
    </xf>
    <xf numFmtId="1" fontId="5" fillId="0" borderId="11" xfId="0" applyNumberFormat="1" applyFont="1" applyBorder="1"/>
    <xf numFmtId="0" fontId="5" fillId="0" borderId="1" xfId="0" applyFont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5" fillId="4" borderId="1" xfId="0" applyFont="1" applyFill="1" applyBorder="1"/>
    <xf numFmtId="0" fontId="0" fillId="0" borderId="16" xfId="0" applyBorder="1"/>
    <xf numFmtId="165" fontId="17" fillId="0" borderId="0" xfId="0" applyNumberFormat="1" applyFont="1" applyBorder="1"/>
    <xf numFmtId="0" fontId="17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5" fontId="20" fillId="0" borderId="15" xfId="0" applyNumberFormat="1" applyFont="1" applyBorder="1"/>
    <xf numFmtId="165" fontId="20" fillId="0" borderId="0" xfId="0" applyNumberFormat="1" applyFont="1" applyBorder="1"/>
    <xf numFmtId="165" fontId="20" fillId="0" borderId="16" xfId="0" applyNumberFormat="1" applyFont="1" applyBorder="1"/>
    <xf numFmtId="165" fontId="17" fillId="0" borderId="15" xfId="0" applyNumberFormat="1" applyFont="1" applyBorder="1"/>
    <xf numFmtId="165" fontId="17" fillId="0" borderId="16" xfId="0" applyNumberFormat="1" applyFont="1" applyBorder="1"/>
    <xf numFmtId="165" fontId="17" fillId="0" borderId="23" xfId="0" applyNumberFormat="1" applyFont="1" applyBorder="1"/>
    <xf numFmtId="165" fontId="17" fillId="0" borderId="25" xfId="0" applyNumberFormat="1" applyFont="1" applyBorder="1"/>
    <xf numFmtId="1" fontId="2" fillId="3" borderId="47" xfId="0" applyNumberFormat="1" applyFont="1" applyFill="1" applyBorder="1"/>
    <xf numFmtId="1" fontId="2" fillId="3" borderId="46" xfId="0" applyNumberFormat="1" applyFont="1" applyFill="1" applyBorder="1"/>
    <xf numFmtId="0" fontId="2" fillId="0" borderId="0" xfId="0" applyFont="1" applyFill="1"/>
    <xf numFmtId="0" fontId="2" fillId="3" borderId="48" xfId="0" applyFont="1" applyFill="1" applyBorder="1"/>
    <xf numFmtId="1" fontId="2" fillId="3" borderId="49" xfId="0" applyNumberFormat="1" applyFont="1" applyFill="1" applyBorder="1"/>
    <xf numFmtId="1" fontId="2" fillId="3" borderId="50" xfId="0" applyNumberFormat="1" applyFont="1" applyFill="1" applyBorder="1"/>
    <xf numFmtId="1" fontId="2" fillId="3" borderId="51" xfId="0" applyNumberFormat="1" applyFont="1" applyFill="1" applyBorder="1"/>
    <xf numFmtId="1" fontId="2" fillId="3" borderId="52" xfId="0" applyNumberFormat="1" applyFont="1" applyFill="1" applyBorder="1"/>
    <xf numFmtId="1" fontId="2" fillId="3" borderId="51" xfId="0" applyNumberFormat="1" applyFont="1" applyFill="1" applyBorder="1" applyAlignment="1">
      <alignment horizontal="right"/>
    </xf>
    <xf numFmtId="1" fontId="2" fillId="3" borderId="53" xfId="0" applyNumberFormat="1" applyFont="1" applyFill="1" applyBorder="1"/>
    <xf numFmtId="165" fontId="5" fillId="0" borderId="16" xfId="0" applyNumberFormat="1" applyFont="1" applyBorder="1"/>
    <xf numFmtId="165" fontId="3" fillId="0" borderId="24" xfId="0" applyNumberFormat="1" applyFont="1" applyBorder="1"/>
    <xf numFmtId="165" fontId="5" fillId="0" borderId="25" xfId="0" applyNumberFormat="1" applyFont="1" applyBorder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1" fontId="5" fillId="0" borderId="14" xfId="0" applyNumberFormat="1" applyFont="1" applyFill="1" applyBorder="1"/>
    <xf numFmtId="0" fontId="5" fillId="0" borderId="13" xfId="0" applyFont="1" applyFill="1" applyBorder="1"/>
    <xf numFmtId="1" fontId="5" fillId="0" borderId="4" xfId="0" applyNumberFormat="1" applyFont="1" applyFill="1" applyBorder="1"/>
    <xf numFmtId="0" fontId="5" fillId="0" borderId="11" xfId="0" applyFont="1" applyFill="1" applyBorder="1"/>
    <xf numFmtId="0" fontId="5" fillId="5" borderId="13" xfId="0" applyFont="1" applyFill="1" applyBorder="1"/>
    <xf numFmtId="1" fontId="5" fillId="5" borderId="4" xfId="0" applyNumberFormat="1" applyFont="1" applyFill="1" applyBorder="1"/>
    <xf numFmtId="0" fontId="5" fillId="5" borderId="1" xfId="0" applyFont="1" applyFill="1" applyBorder="1"/>
    <xf numFmtId="0" fontId="5" fillId="5" borderId="11" xfId="0" applyFont="1" applyFill="1" applyBorder="1"/>
    <xf numFmtId="1" fontId="5" fillId="5" borderId="12" xfId="0" applyNumberFormat="1" applyFont="1" applyFill="1" applyBorder="1"/>
    <xf numFmtId="0" fontId="2" fillId="0" borderId="55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4" borderId="56" xfId="0" applyFont="1" applyFill="1" applyBorder="1" applyAlignment="1">
      <alignment horizontal="right"/>
    </xf>
    <xf numFmtId="1" fontId="5" fillId="0" borderId="55" xfId="0" applyNumberFormat="1" applyFont="1" applyBorder="1"/>
    <xf numFmtId="0" fontId="5" fillId="0" borderId="55" xfId="0" applyFont="1" applyBorder="1"/>
    <xf numFmtId="0" fontId="5" fillId="2" borderId="55" xfId="0" applyFont="1" applyFill="1" applyBorder="1"/>
    <xf numFmtId="0" fontId="5" fillId="0" borderId="55" xfId="0" applyFont="1" applyFill="1" applyBorder="1"/>
    <xf numFmtId="0" fontId="5" fillId="4" borderId="55" xfId="0" applyFont="1" applyFill="1" applyBorder="1"/>
    <xf numFmtId="0" fontId="5" fillId="5" borderId="55" xfId="0" applyFont="1" applyFill="1" applyBorder="1"/>
    <xf numFmtId="1" fontId="2" fillId="3" borderId="54" xfId="0" applyNumberFormat="1" applyFont="1" applyFill="1" applyBorder="1"/>
    <xf numFmtId="0" fontId="0" fillId="4" borderId="57" xfId="0" applyFill="1" applyBorder="1" applyAlignment="1">
      <alignment horizontal="right"/>
    </xf>
    <xf numFmtId="0" fontId="25" fillId="0" borderId="0" xfId="0" applyFont="1"/>
    <xf numFmtId="0" fontId="2" fillId="0" borderId="40" xfId="0" applyFont="1" applyBorder="1" applyAlignment="1">
      <alignment horizontal="center"/>
    </xf>
    <xf numFmtId="0" fontId="0" fillId="0" borderId="33" xfId="0" applyBorder="1" applyAlignment="1"/>
    <xf numFmtId="0" fontId="0" fillId="0" borderId="32" xfId="0" applyBorder="1" applyAlignment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2"/>
  <sheetViews>
    <sheetView tabSelected="1" topLeftCell="A4" zoomScale="90" zoomScaleNormal="90" workbookViewId="0">
      <pane xSplit="1" topLeftCell="H1" activePane="topRight" state="frozen"/>
      <selection pane="topRight" activeCell="BK33" sqref="BK33"/>
    </sheetView>
  </sheetViews>
  <sheetFormatPr defaultRowHeight="12.75"/>
  <cols>
    <col min="1" max="1" width="40.140625" customWidth="1"/>
    <col min="2" max="2" width="11.140625" customWidth="1"/>
    <col min="3" max="3" width="8.85546875" customWidth="1"/>
    <col min="4" max="4" width="8.140625" customWidth="1"/>
    <col min="5" max="5" width="10.85546875" customWidth="1"/>
    <col min="6" max="6" width="8.42578125" customWidth="1"/>
    <col min="7" max="7" width="7.42578125" customWidth="1"/>
    <col min="8" max="8" width="9.28515625" customWidth="1"/>
    <col min="9" max="9" width="8.85546875" customWidth="1"/>
    <col min="10" max="10" width="7.28515625" customWidth="1"/>
    <col min="11" max="12" width="8.7109375" customWidth="1"/>
    <col min="13" max="13" width="6.85546875" customWidth="1"/>
    <col min="14" max="14" width="9.140625" customWidth="1"/>
    <col min="15" max="15" width="8.5703125" customWidth="1"/>
    <col min="16" max="16" width="7.85546875" customWidth="1"/>
    <col min="17" max="22" width="9.140625" customWidth="1"/>
    <col min="23" max="23" width="9.5703125" customWidth="1"/>
    <col min="24" max="25" width="9.140625" customWidth="1"/>
    <col min="26" max="26" width="9.5703125" customWidth="1"/>
    <col min="27" max="28" width="9.140625" customWidth="1"/>
    <col min="29" max="29" width="10" customWidth="1"/>
    <col min="30" max="30" width="13.7109375" customWidth="1"/>
    <col min="31" max="31" width="9.140625" customWidth="1"/>
    <col min="32" max="32" width="10" customWidth="1"/>
    <col min="33" max="34" width="9.140625" customWidth="1"/>
    <col min="35" max="35" width="15.42578125" hidden="1" customWidth="1"/>
    <col min="36" max="37" width="9.140625" hidden="1" customWidth="1"/>
    <col min="38" max="38" width="15.42578125" hidden="1" customWidth="1"/>
    <col min="39" max="40" width="9.140625" hidden="1" customWidth="1"/>
    <col min="41" max="41" width="15.42578125" hidden="1" customWidth="1"/>
    <col min="42" max="43" width="9.140625" hidden="1" customWidth="1"/>
    <col min="44" max="46" width="0" hidden="1" customWidth="1"/>
  </cols>
  <sheetData>
    <row r="1" spans="1:46" ht="15.75">
      <c r="A1" s="22" t="s">
        <v>11</v>
      </c>
      <c r="B1" s="22"/>
      <c r="C1" s="22"/>
      <c r="D1" s="22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46" ht="15">
      <c r="A2" s="23"/>
      <c r="B2" s="23"/>
      <c r="C2" s="23"/>
      <c r="D2" s="23"/>
      <c r="E2" s="28"/>
      <c r="F2" s="27"/>
      <c r="G2" s="27"/>
      <c r="H2" s="27"/>
      <c r="I2" s="27"/>
      <c r="J2" s="27"/>
      <c r="K2" s="28"/>
      <c r="L2" s="27"/>
      <c r="M2" s="27"/>
      <c r="N2" s="28"/>
      <c r="O2" s="27"/>
      <c r="P2" s="27"/>
    </row>
    <row r="3" spans="1:46" ht="15">
      <c r="A3" s="23" t="s">
        <v>37</v>
      </c>
      <c r="B3" s="23"/>
      <c r="C3" s="23"/>
      <c r="D3" s="23"/>
      <c r="E3" s="27"/>
      <c r="F3" s="27"/>
      <c r="G3" s="27"/>
      <c r="H3" s="27"/>
      <c r="I3" s="27"/>
      <c r="J3" s="27"/>
      <c r="K3" s="28"/>
      <c r="L3" s="27"/>
      <c r="M3" s="27"/>
      <c r="N3" s="28"/>
      <c r="O3" s="27"/>
      <c r="P3" s="27"/>
    </row>
    <row r="4" spans="1:46" ht="15">
      <c r="A4" s="24"/>
      <c r="B4" s="24"/>
      <c r="C4" s="24"/>
      <c r="D4" s="24"/>
      <c r="E4" s="1"/>
      <c r="F4" s="27"/>
      <c r="G4" s="27"/>
      <c r="H4" s="27"/>
      <c r="I4" s="27"/>
      <c r="J4" s="27"/>
      <c r="K4" s="28"/>
      <c r="L4" s="27"/>
      <c r="M4" s="27"/>
      <c r="N4" s="28"/>
      <c r="O4" s="27"/>
      <c r="P4" s="27"/>
    </row>
    <row r="5" spans="1:46" ht="13.5" thickBot="1">
      <c r="A5" s="1"/>
      <c r="B5" s="1"/>
      <c r="C5" s="1"/>
      <c r="D5" s="1"/>
      <c r="E5" s="1"/>
      <c r="F5" s="27"/>
      <c r="G5" s="27"/>
      <c r="H5" s="27"/>
      <c r="I5" s="27"/>
      <c r="J5" s="27"/>
      <c r="K5" s="28"/>
      <c r="L5" s="27"/>
      <c r="M5" s="27"/>
      <c r="N5" s="28"/>
      <c r="O5" s="27"/>
      <c r="P5" s="27"/>
    </row>
    <row r="6" spans="1:46" ht="17.25" customHeight="1" thickTop="1" thickBot="1">
      <c r="A6" s="21"/>
      <c r="B6" s="216">
        <v>2007</v>
      </c>
      <c r="C6" s="217"/>
      <c r="D6" s="21"/>
      <c r="E6" s="218">
        <v>2008</v>
      </c>
      <c r="F6" s="219"/>
      <c r="G6" s="5" t="s">
        <v>6</v>
      </c>
      <c r="H6" s="206">
        <v>2009</v>
      </c>
      <c r="I6" s="207"/>
      <c r="J6" s="5" t="s">
        <v>5</v>
      </c>
      <c r="K6" s="206">
        <v>2010</v>
      </c>
      <c r="L6" s="207"/>
      <c r="M6" s="5" t="s">
        <v>5</v>
      </c>
      <c r="N6" s="206">
        <v>2011</v>
      </c>
      <c r="O6" s="207"/>
      <c r="P6" s="58" t="s">
        <v>5</v>
      </c>
      <c r="Q6" s="206">
        <v>2012</v>
      </c>
      <c r="R6" s="207"/>
      <c r="S6" s="58" t="s">
        <v>5</v>
      </c>
      <c r="T6" s="206">
        <v>2013</v>
      </c>
      <c r="U6" s="207"/>
      <c r="V6" s="58" t="s">
        <v>5</v>
      </c>
      <c r="W6" s="206">
        <v>2014</v>
      </c>
      <c r="X6" s="207"/>
      <c r="Y6" s="58" t="s">
        <v>5</v>
      </c>
      <c r="Z6" s="206">
        <v>2015</v>
      </c>
      <c r="AA6" s="207"/>
      <c r="AB6" s="58" t="s">
        <v>5</v>
      </c>
      <c r="AC6" s="206">
        <v>2016</v>
      </c>
      <c r="AD6" s="207"/>
      <c r="AE6" s="58" t="s">
        <v>5</v>
      </c>
      <c r="AF6" s="212" t="s">
        <v>29</v>
      </c>
      <c r="AG6" s="213"/>
      <c r="AH6" s="5" t="s">
        <v>5</v>
      </c>
      <c r="AI6" s="203" t="s">
        <v>30</v>
      </c>
      <c r="AJ6" s="204"/>
      <c r="AK6" s="5" t="s">
        <v>5</v>
      </c>
      <c r="AL6" s="203" t="s">
        <v>38</v>
      </c>
      <c r="AM6" s="204"/>
      <c r="AN6" s="5" t="s">
        <v>5</v>
      </c>
      <c r="AO6" s="203" t="s">
        <v>39</v>
      </c>
      <c r="AP6" s="204"/>
      <c r="AQ6" s="5" t="s">
        <v>5</v>
      </c>
      <c r="AR6" s="203" t="s">
        <v>41</v>
      </c>
      <c r="AS6" s="204"/>
      <c r="AT6" s="191" t="s">
        <v>5</v>
      </c>
    </row>
    <row r="7" spans="1:46" ht="14.25" hidden="1" customHeight="1" thickTop="1" thickBot="1">
      <c r="A7" s="8" t="s">
        <v>3</v>
      </c>
      <c r="B7" s="34"/>
      <c r="C7" s="35"/>
      <c r="D7" s="30"/>
      <c r="E7" s="220"/>
      <c r="F7" s="221"/>
      <c r="G7" s="2"/>
      <c r="H7" s="208"/>
      <c r="I7" s="209"/>
      <c r="J7" s="6"/>
      <c r="K7" s="208"/>
      <c r="L7" s="209"/>
      <c r="M7" s="6"/>
      <c r="N7" s="208"/>
      <c r="O7" s="209"/>
      <c r="P7" s="63"/>
      <c r="Q7" s="208">
        <v>300</v>
      </c>
      <c r="R7" s="209"/>
      <c r="S7" s="63"/>
      <c r="T7" s="208">
        <v>300</v>
      </c>
      <c r="U7" s="209"/>
      <c r="V7" s="63"/>
      <c r="W7" s="208">
        <v>300</v>
      </c>
      <c r="X7" s="209"/>
      <c r="Y7" s="63"/>
      <c r="Z7" s="208">
        <v>300</v>
      </c>
      <c r="AA7" s="209"/>
      <c r="AB7" s="63"/>
      <c r="AC7" s="208">
        <v>300</v>
      </c>
      <c r="AD7" s="209"/>
      <c r="AE7" s="63"/>
      <c r="AF7" s="214">
        <v>300</v>
      </c>
      <c r="AG7" s="215"/>
      <c r="AH7" s="152"/>
      <c r="AI7" s="150">
        <v>300</v>
      </c>
      <c r="AJ7" s="155"/>
      <c r="AK7" s="152"/>
      <c r="AL7" s="150">
        <v>300</v>
      </c>
      <c r="AM7" s="155"/>
      <c r="AN7" s="152"/>
      <c r="AO7" s="150">
        <v>300</v>
      </c>
      <c r="AP7" s="155"/>
      <c r="AQ7" s="152"/>
      <c r="AR7" s="150">
        <v>300</v>
      </c>
      <c r="AS7" s="155"/>
      <c r="AT7" s="192"/>
    </row>
    <row r="8" spans="1:46" ht="13.5" thickTop="1">
      <c r="A8" s="89" t="s">
        <v>7</v>
      </c>
      <c r="B8" s="101"/>
      <c r="C8" s="102" t="s">
        <v>1</v>
      </c>
      <c r="D8" s="103"/>
      <c r="E8" s="101"/>
      <c r="F8" s="104" t="s">
        <v>1</v>
      </c>
      <c r="G8" s="95"/>
      <c r="H8" s="105"/>
      <c r="I8" s="106" t="s">
        <v>1</v>
      </c>
      <c r="J8" s="107"/>
      <c r="K8" s="105"/>
      <c r="L8" s="106" t="s">
        <v>1</v>
      </c>
      <c r="M8" s="107"/>
      <c r="N8" s="105"/>
      <c r="O8" s="106" t="s">
        <v>1</v>
      </c>
      <c r="P8" s="108"/>
      <c r="Q8" s="105"/>
      <c r="R8" s="106" t="s">
        <v>1</v>
      </c>
      <c r="S8" s="108"/>
      <c r="T8" s="105"/>
      <c r="U8" s="106" t="s">
        <v>1</v>
      </c>
      <c r="V8" s="108"/>
      <c r="W8" s="105"/>
      <c r="X8" s="106" t="s">
        <v>1</v>
      </c>
      <c r="Y8" s="108"/>
      <c r="Z8" s="105"/>
      <c r="AA8" s="106" t="s">
        <v>1</v>
      </c>
      <c r="AB8" s="108"/>
      <c r="AC8" s="105"/>
      <c r="AD8" s="106" t="s">
        <v>1</v>
      </c>
      <c r="AE8" s="108"/>
      <c r="AF8" s="105"/>
      <c r="AG8" s="106" t="s">
        <v>1</v>
      </c>
      <c r="AH8" s="153"/>
      <c r="AI8" s="105"/>
      <c r="AJ8" s="106" t="s">
        <v>1</v>
      </c>
      <c r="AK8" s="153"/>
      <c r="AL8" s="105"/>
      <c r="AM8" s="201" t="s">
        <v>1</v>
      </c>
      <c r="AN8" s="153"/>
      <c r="AO8" s="105"/>
      <c r="AP8" s="201" t="s">
        <v>1</v>
      </c>
      <c r="AQ8" s="153"/>
      <c r="AR8" s="105"/>
      <c r="AS8" s="201" t="s">
        <v>1</v>
      </c>
      <c r="AT8" s="193"/>
    </row>
    <row r="9" spans="1:46">
      <c r="A9" s="9" t="s">
        <v>15</v>
      </c>
      <c r="B9" s="36">
        <v>15000</v>
      </c>
      <c r="C9" s="37"/>
      <c r="D9" s="31"/>
      <c r="E9" s="15">
        <v>60000</v>
      </c>
      <c r="F9" s="16"/>
      <c r="G9" s="25"/>
      <c r="H9" s="51">
        <v>113150</v>
      </c>
      <c r="I9" s="52"/>
      <c r="J9" s="26"/>
      <c r="K9" s="59">
        <f>K11/4</f>
        <v>70000</v>
      </c>
      <c r="L9" s="52"/>
      <c r="M9" s="26"/>
      <c r="N9" s="59"/>
      <c r="O9" s="52"/>
      <c r="P9" s="64"/>
      <c r="Q9" s="59"/>
      <c r="R9" s="52"/>
      <c r="S9" s="64"/>
      <c r="T9" s="59"/>
      <c r="U9" s="52"/>
      <c r="V9" s="64"/>
      <c r="W9" s="59"/>
      <c r="X9" s="52"/>
      <c r="Y9" s="64"/>
      <c r="Z9" s="59"/>
      <c r="AA9" s="52"/>
      <c r="AB9" s="64"/>
      <c r="AC9" s="59"/>
      <c r="AD9" s="52"/>
      <c r="AE9" s="64"/>
      <c r="AF9" s="59"/>
      <c r="AG9" s="52"/>
      <c r="AH9" s="62"/>
      <c r="AI9" s="59"/>
      <c r="AJ9" s="52"/>
      <c r="AK9" s="62"/>
      <c r="AL9" s="59"/>
      <c r="AM9" s="52"/>
      <c r="AN9" s="62"/>
      <c r="AO9" s="59"/>
      <c r="AP9" s="52"/>
      <c r="AQ9" s="62"/>
      <c r="AR9" s="59"/>
      <c r="AS9" s="52"/>
      <c r="AT9" s="194"/>
    </row>
    <row r="10" spans="1:46">
      <c r="A10" s="9" t="s">
        <v>16</v>
      </c>
      <c r="B10" s="36"/>
      <c r="C10" s="37"/>
      <c r="D10" s="62">
        <f>B9/365</f>
        <v>41.095890410958901</v>
      </c>
      <c r="E10" s="42"/>
      <c r="F10" s="16"/>
      <c r="G10" s="62">
        <f>E9/365</f>
        <v>164.38356164383561</v>
      </c>
      <c r="H10" s="61"/>
      <c r="I10" s="52"/>
      <c r="J10" s="62">
        <f>H9/365</f>
        <v>310</v>
      </c>
      <c r="K10" s="53"/>
      <c r="L10" s="52"/>
      <c r="M10" s="26"/>
      <c r="N10" s="53"/>
      <c r="O10" s="52"/>
      <c r="P10" s="64"/>
      <c r="Q10" s="115"/>
      <c r="R10" s="52"/>
      <c r="S10" s="64"/>
      <c r="T10" s="115"/>
      <c r="U10" s="52"/>
      <c r="V10" s="64"/>
      <c r="W10" s="115"/>
      <c r="X10" s="52"/>
      <c r="Y10" s="64"/>
      <c r="Z10" s="115"/>
      <c r="AA10" s="52"/>
      <c r="AB10" s="64"/>
      <c r="AC10" s="115"/>
      <c r="AD10" s="52"/>
      <c r="AE10" s="64"/>
      <c r="AF10" s="115"/>
      <c r="AG10" s="52"/>
      <c r="AH10" s="62"/>
      <c r="AI10" s="59"/>
      <c r="AJ10" s="52"/>
      <c r="AK10" s="62"/>
      <c r="AL10" s="59"/>
      <c r="AM10" s="52"/>
      <c r="AN10" s="62"/>
      <c r="AO10" s="59"/>
      <c r="AP10" s="52"/>
      <c r="AQ10" s="62"/>
      <c r="AR10" s="59"/>
      <c r="AS10" s="52"/>
      <c r="AT10" s="194"/>
    </row>
    <row r="11" spans="1:46">
      <c r="A11" s="9" t="s">
        <v>17</v>
      </c>
      <c r="B11" s="50">
        <f>B9*4</f>
        <v>60000</v>
      </c>
      <c r="C11" s="37"/>
      <c r="D11" s="31"/>
      <c r="E11" s="50">
        <f>E9*4</f>
        <v>240000</v>
      </c>
      <c r="F11" s="16"/>
      <c r="G11" s="25"/>
      <c r="H11" s="53">
        <f>H9*4</f>
        <v>452600</v>
      </c>
      <c r="I11" s="52"/>
      <c r="J11" s="26"/>
      <c r="K11" s="60">
        <v>280000</v>
      </c>
      <c r="L11" s="52"/>
      <c r="M11" s="26"/>
      <c r="N11" s="115">
        <f>P12*9*30</f>
        <v>695250</v>
      </c>
      <c r="O11" s="52"/>
      <c r="P11" s="64"/>
      <c r="Q11" s="115">
        <v>138000</v>
      </c>
      <c r="R11" s="52"/>
      <c r="S11" s="145">
        <f>S12*365</f>
        <v>939875</v>
      </c>
      <c r="T11" s="60">
        <v>848963</v>
      </c>
      <c r="U11" s="52"/>
      <c r="V11" s="64"/>
      <c r="W11" s="115"/>
      <c r="X11" s="52"/>
      <c r="Y11" s="64"/>
      <c r="Z11" s="115"/>
      <c r="AA11" s="52"/>
      <c r="AB11" s="182"/>
      <c r="AC11" s="115"/>
      <c r="AD11" s="52"/>
      <c r="AE11" s="64"/>
      <c r="AF11" s="115"/>
      <c r="AG11" s="52"/>
      <c r="AH11" s="62"/>
      <c r="AI11" s="59"/>
      <c r="AJ11" s="52"/>
      <c r="AK11" s="62"/>
      <c r="AL11" s="59"/>
      <c r="AM11" s="52"/>
      <c r="AN11" s="62"/>
      <c r="AO11" s="59"/>
      <c r="AP11" s="52"/>
      <c r="AQ11" s="62"/>
      <c r="AR11" s="59"/>
      <c r="AS11" s="52"/>
      <c r="AT11" s="194"/>
    </row>
    <row r="12" spans="1:46">
      <c r="A12" s="9" t="s">
        <v>18</v>
      </c>
      <c r="B12" s="50"/>
      <c r="C12" s="37"/>
      <c r="D12" s="62">
        <f>B11/365</f>
        <v>164.38356164383561</v>
      </c>
      <c r="E12" s="50"/>
      <c r="F12" s="16">
        <f>(G12-D12)*E29/1000</f>
        <v>19.726027397260275</v>
      </c>
      <c r="G12" s="62">
        <f>E11/365</f>
        <v>657.53424657534242</v>
      </c>
      <c r="H12" s="53"/>
      <c r="I12" s="16">
        <f>(J12-G12)*H29/1000</f>
        <v>13.105479452054794</v>
      </c>
      <c r="J12" s="62">
        <f>H11/365</f>
        <v>1240</v>
      </c>
      <c r="K12" s="60"/>
      <c r="L12" s="16">
        <v>0</v>
      </c>
      <c r="M12" s="25">
        <v>1240</v>
      </c>
      <c r="N12" s="137">
        <f>P12-M12</f>
        <v>1335</v>
      </c>
      <c r="O12" s="16">
        <f>(P12-M12)*N29/1000</f>
        <v>26.7</v>
      </c>
      <c r="P12" s="64">
        <v>2575</v>
      </c>
      <c r="Q12" s="60">
        <v>300</v>
      </c>
      <c r="R12" s="16">
        <f>Q12*Q29/1000</f>
        <v>4.2</v>
      </c>
      <c r="S12" s="64">
        <v>2575</v>
      </c>
      <c r="T12" s="60">
        <v>940</v>
      </c>
      <c r="U12" s="16">
        <f>T12*T29/1000</f>
        <v>9.4</v>
      </c>
      <c r="V12" s="64">
        <f>2575</f>
        <v>2575</v>
      </c>
      <c r="W12" s="137">
        <f>Y12-V12+1335</f>
        <v>2760</v>
      </c>
      <c r="X12" s="16">
        <f>W12*W29/1000</f>
        <v>27.6</v>
      </c>
      <c r="Y12" s="64">
        <v>4000</v>
      </c>
      <c r="Z12" s="137">
        <v>6000</v>
      </c>
      <c r="AA12" s="16">
        <f>Z12*Z29/1000</f>
        <v>84</v>
      </c>
      <c r="AB12" s="182">
        <v>10000</v>
      </c>
      <c r="AC12" s="137">
        <v>16240</v>
      </c>
      <c r="AD12" s="16">
        <f>AC12*AC29/1000</f>
        <v>126.83439999999999</v>
      </c>
      <c r="AE12" s="64">
        <v>25000</v>
      </c>
      <c r="AF12" s="137">
        <f>AH12-AE12</f>
        <v>11000</v>
      </c>
      <c r="AG12" s="16">
        <f>AF12*AF29/1000</f>
        <v>110</v>
      </c>
      <c r="AH12" s="62">
        <v>36000</v>
      </c>
      <c r="AI12" s="151">
        <v>44575</v>
      </c>
      <c r="AJ12" s="52">
        <f>AI12*AI29/1000</f>
        <v>445.75</v>
      </c>
      <c r="AK12" s="62">
        <v>78000</v>
      </c>
      <c r="AL12" s="151">
        <v>26000</v>
      </c>
      <c r="AM12" s="52">
        <f>AL12*AL29/1000</f>
        <v>364</v>
      </c>
      <c r="AN12" s="62">
        <v>104000</v>
      </c>
      <c r="AO12" s="151">
        <v>41000</v>
      </c>
      <c r="AP12" s="52">
        <f>AO12*AO29/1000</f>
        <v>574</v>
      </c>
      <c r="AQ12" s="62">
        <v>126000</v>
      </c>
      <c r="AR12" s="151">
        <v>11000</v>
      </c>
      <c r="AS12" s="52">
        <f>AR12*AR29/1000</f>
        <v>154</v>
      </c>
      <c r="AT12" s="194">
        <v>86000</v>
      </c>
    </row>
    <row r="13" spans="1:46">
      <c r="A13" s="9" t="s">
        <v>13</v>
      </c>
      <c r="B13" s="36"/>
      <c r="C13" s="37"/>
      <c r="D13" s="31"/>
      <c r="E13" s="15">
        <v>12</v>
      </c>
      <c r="F13" s="16">
        <f>E32*E13</f>
        <v>15</v>
      </c>
      <c r="G13" s="12">
        <v>120</v>
      </c>
      <c r="H13" s="51">
        <v>120</v>
      </c>
      <c r="I13" s="16">
        <f>H32*H13</f>
        <v>104.4</v>
      </c>
      <c r="J13" s="2">
        <f>G13+H13</f>
        <v>240</v>
      </c>
      <c r="K13" s="51">
        <f>166+22-90</f>
        <v>98</v>
      </c>
      <c r="L13" s="16">
        <f>K32*K13</f>
        <v>69.384</v>
      </c>
      <c r="M13" s="2">
        <f>J13+K13</f>
        <v>338</v>
      </c>
      <c r="N13" s="51">
        <f>P13-M13</f>
        <v>80</v>
      </c>
      <c r="O13" s="16">
        <f>N32*N13</f>
        <v>34.4</v>
      </c>
      <c r="P13" s="65">
        <v>418</v>
      </c>
      <c r="Q13" s="51">
        <v>50</v>
      </c>
      <c r="R13" s="16">
        <f>Q13*Q32</f>
        <v>18.5</v>
      </c>
      <c r="S13" s="65">
        <v>418</v>
      </c>
      <c r="T13" s="51">
        <v>77</v>
      </c>
      <c r="U13" s="16">
        <f>T13*T32</f>
        <v>28.49</v>
      </c>
      <c r="V13" s="65">
        <v>425</v>
      </c>
      <c r="W13" s="130">
        <v>120</v>
      </c>
      <c r="X13" s="16">
        <f>W13*W32</f>
        <v>33.6</v>
      </c>
      <c r="Y13" s="65">
        <f>V13</f>
        <v>425</v>
      </c>
      <c r="Z13" s="51">
        <f>98+5</f>
        <v>103</v>
      </c>
      <c r="AA13" s="16">
        <f>Z13*Z32</f>
        <v>25.75</v>
      </c>
      <c r="AB13" s="67">
        <v>430</v>
      </c>
      <c r="AC13" s="130">
        <v>161</v>
      </c>
      <c r="AD13" s="16">
        <f>AC13*AC32</f>
        <v>29.463000000000001</v>
      </c>
      <c r="AE13" s="65">
        <v>591</v>
      </c>
      <c r="AF13" s="130">
        <f>AH13-AE13</f>
        <v>65</v>
      </c>
      <c r="AG13" s="16">
        <f>AF13*AF32</f>
        <v>14.3</v>
      </c>
      <c r="AH13" s="31">
        <v>656</v>
      </c>
      <c r="AI13" s="130">
        <f>AK13-AH13</f>
        <v>64</v>
      </c>
      <c r="AJ13" s="52">
        <f>AI13*AI32</f>
        <v>14.08</v>
      </c>
      <c r="AK13" s="31">
        <v>720</v>
      </c>
      <c r="AL13" s="130">
        <f>AN13-AK13</f>
        <v>80</v>
      </c>
      <c r="AM13" s="52">
        <f>AL13*AL32</f>
        <v>17.600000000000001</v>
      </c>
      <c r="AN13" s="31">
        <v>800</v>
      </c>
      <c r="AO13" s="130">
        <v>80</v>
      </c>
      <c r="AP13" s="52">
        <f>AO13*AO32</f>
        <v>17.600000000000001</v>
      </c>
      <c r="AQ13" s="31">
        <v>880</v>
      </c>
      <c r="AR13" s="130">
        <f>AT13-AQ13</f>
        <v>60</v>
      </c>
      <c r="AS13" s="52">
        <f>AR13*AR32</f>
        <v>13.2</v>
      </c>
      <c r="AT13" s="195">
        <v>940</v>
      </c>
    </row>
    <row r="14" spans="1:46">
      <c r="A14" s="9" t="s">
        <v>14</v>
      </c>
      <c r="B14" s="36">
        <v>120</v>
      </c>
      <c r="C14" s="37"/>
      <c r="D14" s="31"/>
      <c r="E14" s="15">
        <v>55</v>
      </c>
      <c r="F14" s="16">
        <f>E14*E33</f>
        <v>9.3500000000000014</v>
      </c>
      <c r="G14" s="12">
        <v>55</v>
      </c>
      <c r="H14" s="51">
        <f>J14-G14</f>
        <v>90</v>
      </c>
      <c r="I14" s="16">
        <f>H14*H33</f>
        <v>9</v>
      </c>
      <c r="J14" s="2">
        <v>145</v>
      </c>
      <c r="K14" s="51">
        <f>20+160</f>
        <v>180</v>
      </c>
      <c r="L14" s="16">
        <f>K14*K33</f>
        <v>18</v>
      </c>
      <c r="M14" s="2">
        <f>J14+K14</f>
        <v>325</v>
      </c>
      <c r="N14" s="51">
        <f>P14-M14</f>
        <v>429</v>
      </c>
      <c r="O14" s="16">
        <f>N14*N33</f>
        <v>34.32</v>
      </c>
      <c r="P14" s="65">
        <v>754</v>
      </c>
      <c r="Q14" s="51">
        <v>110</v>
      </c>
      <c r="R14" s="16">
        <f>Q14*Q33</f>
        <v>4.4000000000000004</v>
      </c>
      <c r="S14" s="65">
        <f>P14+Q14</f>
        <v>864</v>
      </c>
      <c r="T14" s="51">
        <v>0</v>
      </c>
      <c r="U14" s="16">
        <f>T14*T33</f>
        <v>0</v>
      </c>
      <c r="V14" s="65">
        <v>846</v>
      </c>
      <c r="W14" s="51">
        <v>0</v>
      </c>
      <c r="X14" s="16">
        <f>W14*W33</f>
        <v>0</v>
      </c>
      <c r="Y14" s="65">
        <f>V14</f>
        <v>846</v>
      </c>
      <c r="Z14" s="51">
        <v>0</v>
      </c>
      <c r="AA14" s="16">
        <f>Z14*Z33</f>
        <v>0</v>
      </c>
      <c r="AB14" s="67">
        <f>Y14+Z14</f>
        <v>846</v>
      </c>
      <c r="AC14" s="51">
        <v>40</v>
      </c>
      <c r="AD14" s="16">
        <f>AC14*AC33</f>
        <v>1.04</v>
      </c>
      <c r="AE14" s="65">
        <v>791</v>
      </c>
      <c r="AF14" s="51">
        <v>300</v>
      </c>
      <c r="AG14" s="16">
        <f>AF14*AF33</f>
        <v>8.4</v>
      </c>
      <c r="AH14" s="31">
        <f>AE14+AF14</f>
        <v>1091</v>
      </c>
      <c r="AI14" s="51">
        <f>AK14-AH14</f>
        <v>1489</v>
      </c>
      <c r="AJ14" s="52">
        <f>AI14*AI33</f>
        <v>416.92</v>
      </c>
      <c r="AK14" s="31">
        <v>2580</v>
      </c>
      <c r="AL14" s="51">
        <v>885</v>
      </c>
      <c r="AM14" s="52">
        <f>AL14*AL33</f>
        <v>22.125</v>
      </c>
      <c r="AN14" s="31">
        <f>AK14+AL14</f>
        <v>3465</v>
      </c>
      <c r="AO14" s="51">
        <v>885</v>
      </c>
      <c r="AP14" s="52">
        <f>AO14*AO33</f>
        <v>22.125</v>
      </c>
      <c r="AQ14" s="31">
        <f>AN14+AO14</f>
        <v>4350</v>
      </c>
      <c r="AR14" s="51">
        <v>885</v>
      </c>
      <c r="AS14" s="52">
        <f>AR14*AR33</f>
        <v>22.125</v>
      </c>
      <c r="AT14" s="195">
        <f>AQ14+AR14</f>
        <v>5235</v>
      </c>
    </row>
    <row r="15" spans="1:46">
      <c r="A15" s="10" t="s">
        <v>22</v>
      </c>
      <c r="B15" s="38"/>
      <c r="C15" s="39">
        <v>45</v>
      </c>
      <c r="D15" s="32"/>
      <c r="E15" s="17"/>
      <c r="F15" s="18">
        <f>SUM(F9:F14)</f>
        <v>44.076027397260276</v>
      </c>
      <c r="G15" s="13"/>
      <c r="H15" s="54"/>
      <c r="I15" s="55">
        <f>SUM(I9:I14)</f>
        <v>126.5054794520548</v>
      </c>
      <c r="J15" s="3"/>
      <c r="K15" s="54"/>
      <c r="L15" s="55">
        <f>SUM(L9:L14)</f>
        <v>87.384</v>
      </c>
      <c r="M15" s="3"/>
      <c r="N15" s="54"/>
      <c r="O15" s="55">
        <f>SUM(O9:O14)</f>
        <v>95.419999999999987</v>
      </c>
      <c r="P15" s="66"/>
      <c r="Q15" s="54"/>
      <c r="R15" s="55">
        <f>SUM(R9:R14)</f>
        <v>27.1</v>
      </c>
      <c r="S15" s="66"/>
      <c r="T15" s="54"/>
      <c r="U15" s="55">
        <f>SUM(U9:U14)</f>
        <v>37.89</v>
      </c>
      <c r="V15" s="66"/>
      <c r="W15" s="54"/>
      <c r="X15" s="55">
        <f>SUM(X9:X14)</f>
        <v>61.2</v>
      </c>
      <c r="Y15" s="66"/>
      <c r="Z15" s="54"/>
      <c r="AA15" s="55">
        <f>SUM(AA9:AA14)</f>
        <v>109.75</v>
      </c>
      <c r="AB15" s="66"/>
      <c r="AC15" s="54"/>
      <c r="AD15" s="55">
        <f>SUM(AD9:AD14)</f>
        <v>157.33739999999997</v>
      </c>
      <c r="AE15" s="66"/>
      <c r="AF15" s="54"/>
      <c r="AG15" s="55">
        <f>SUM(AG9:AG14)</f>
        <v>132.69999999999999</v>
      </c>
      <c r="AH15" s="32"/>
      <c r="AI15" s="54"/>
      <c r="AJ15" s="55">
        <f>SUM(AJ9:AJ14)</f>
        <v>876.75</v>
      </c>
      <c r="AK15" s="32"/>
      <c r="AL15" s="54"/>
      <c r="AM15" s="55">
        <f>SUM(AM9:AM14)</f>
        <v>403.72500000000002</v>
      </c>
      <c r="AN15" s="32"/>
      <c r="AO15" s="54"/>
      <c r="AP15" s="55">
        <f>SUM(AP9:AP14)</f>
        <v>613.72500000000002</v>
      </c>
      <c r="AQ15" s="32"/>
      <c r="AR15" s="54"/>
      <c r="AS15" s="55">
        <f>SUM(AS9:AS14)</f>
        <v>189.32499999999999</v>
      </c>
      <c r="AT15" s="196"/>
    </row>
    <row r="16" spans="1:46">
      <c r="A16" s="11"/>
      <c r="B16" s="40"/>
      <c r="C16" s="41"/>
      <c r="D16" s="33"/>
      <c r="E16" s="19"/>
      <c r="F16" s="20"/>
      <c r="G16" s="14"/>
      <c r="H16" s="56"/>
      <c r="I16" s="57"/>
      <c r="J16" s="4"/>
      <c r="K16" s="56"/>
      <c r="L16" s="57"/>
      <c r="M16" s="4"/>
      <c r="N16" s="56"/>
      <c r="O16" s="57"/>
      <c r="P16" s="67"/>
      <c r="Q16" s="56"/>
      <c r="R16" s="57"/>
      <c r="S16" s="67"/>
      <c r="T16" s="56"/>
      <c r="U16" s="57"/>
      <c r="V16" s="67"/>
      <c r="W16" s="56"/>
      <c r="X16" s="57"/>
      <c r="Y16" s="67"/>
      <c r="Z16" s="56"/>
      <c r="AA16" s="57"/>
      <c r="AB16" s="67"/>
      <c r="AC16" s="56"/>
      <c r="AD16" s="57"/>
      <c r="AE16" s="67"/>
      <c r="AF16" s="56"/>
      <c r="AG16" s="57"/>
      <c r="AH16" s="33"/>
      <c r="AI16" s="56"/>
      <c r="AJ16" s="57"/>
      <c r="AK16" s="33"/>
      <c r="AL16" s="56"/>
      <c r="AM16" s="57"/>
      <c r="AN16" s="33"/>
      <c r="AO16" s="56"/>
      <c r="AP16" s="57"/>
      <c r="AQ16" s="33"/>
      <c r="AR16" s="56"/>
      <c r="AS16" s="57"/>
      <c r="AT16" s="197"/>
    </row>
    <row r="17" spans="1:46">
      <c r="A17" s="89" t="s">
        <v>9</v>
      </c>
      <c r="B17" s="90"/>
      <c r="C17" s="91"/>
      <c r="D17" s="92"/>
      <c r="E17" s="93"/>
      <c r="F17" s="94"/>
      <c r="G17" s="95"/>
      <c r="H17" s="96"/>
      <c r="I17" s="97"/>
      <c r="J17" s="98"/>
      <c r="K17" s="96"/>
      <c r="L17" s="97"/>
      <c r="M17" s="98"/>
      <c r="N17" s="96"/>
      <c r="O17" s="99"/>
      <c r="P17" s="100"/>
      <c r="Q17" s="96"/>
      <c r="R17" s="99"/>
      <c r="S17" s="100"/>
      <c r="T17" s="96"/>
      <c r="U17" s="99"/>
      <c r="V17" s="100"/>
      <c r="W17" s="96"/>
      <c r="X17" s="99"/>
      <c r="Y17" s="100"/>
      <c r="Z17" s="96"/>
      <c r="AA17" s="99"/>
      <c r="AB17" s="100"/>
      <c r="AC17" s="96"/>
      <c r="AD17" s="99"/>
      <c r="AE17" s="100"/>
      <c r="AF17" s="96"/>
      <c r="AG17" s="99"/>
      <c r="AH17" s="154"/>
      <c r="AI17" s="96"/>
      <c r="AJ17" s="99"/>
      <c r="AK17" s="154"/>
      <c r="AL17" s="96"/>
      <c r="AM17" s="99"/>
      <c r="AN17" s="154"/>
      <c r="AO17" s="96"/>
      <c r="AP17" s="99"/>
      <c r="AQ17" s="154"/>
      <c r="AR17" s="96"/>
      <c r="AS17" s="99"/>
      <c r="AT17" s="198"/>
    </row>
    <row r="18" spans="1:46">
      <c r="A18" s="9" t="s">
        <v>10</v>
      </c>
      <c r="B18" s="36">
        <v>22800</v>
      </c>
      <c r="C18" s="37"/>
      <c r="D18" s="31"/>
      <c r="E18" s="15">
        <v>185000</v>
      </c>
      <c r="F18" s="16">
        <f>F30*E18/1000</f>
        <v>46.25</v>
      </c>
      <c r="G18" s="12"/>
      <c r="H18" s="51">
        <v>97075</v>
      </c>
      <c r="I18" s="16">
        <f>I30*H18/1000</f>
        <v>17.0852</v>
      </c>
      <c r="J18" s="2"/>
      <c r="K18" s="59">
        <f>K19/4</f>
        <v>37500</v>
      </c>
      <c r="L18" s="16">
        <f>K19*L31/1000</f>
        <v>4.2</v>
      </c>
      <c r="M18" s="2"/>
      <c r="N18" s="59"/>
      <c r="O18" s="16"/>
      <c r="P18" s="65"/>
      <c r="Q18" s="59"/>
      <c r="R18" s="16"/>
      <c r="S18" s="65"/>
      <c r="T18" s="59"/>
      <c r="U18" s="16"/>
      <c r="V18" s="65"/>
      <c r="W18" s="59"/>
      <c r="X18" s="16"/>
      <c r="Y18" s="65"/>
      <c r="Z18" s="59"/>
      <c r="AA18" s="16"/>
      <c r="AB18" s="65"/>
      <c r="AC18" s="59"/>
      <c r="AD18" s="16"/>
      <c r="AE18" s="65"/>
      <c r="AF18" s="59"/>
      <c r="AG18" s="16"/>
      <c r="AH18" s="31"/>
      <c r="AI18" s="59"/>
      <c r="AJ18" s="52"/>
      <c r="AK18" s="31"/>
      <c r="AL18" s="59"/>
      <c r="AM18" s="52"/>
      <c r="AN18" s="31"/>
      <c r="AO18" s="59"/>
      <c r="AP18" s="52"/>
      <c r="AQ18" s="31"/>
      <c r="AR18" s="59"/>
      <c r="AS18" s="52"/>
      <c r="AT18" s="195"/>
    </row>
    <row r="19" spans="1:46">
      <c r="A19" s="9" t="s">
        <v>19</v>
      </c>
      <c r="B19" s="50">
        <f>B18*4</f>
        <v>91200</v>
      </c>
      <c r="C19" s="37"/>
      <c r="D19" s="31"/>
      <c r="E19" s="50">
        <f>E18*4</f>
        <v>740000</v>
      </c>
      <c r="F19" s="16"/>
      <c r="G19" s="12"/>
      <c r="H19" s="53">
        <f>H18*4</f>
        <v>388300</v>
      </c>
      <c r="I19" s="16"/>
      <c r="J19" s="2"/>
      <c r="K19" s="60">
        <v>150000</v>
      </c>
      <c r="L19" s="16"/>
      <c r="M19" s="2"/>
      <c r="N19" s="60">
        <v>160000</v>
      </c>
      <c r="O19" s="16">
        <f>N19*O31/1000</f>
        <v>6.08</v>
      </c>
      <c r="P19" s="65"/>
      <c r="Q19" s="60">
        <v>140000</v>
      </c>
      <c r="R19" s="16">
        <f>Q19*R31/1000</f>
        <v>5.32</v>
      </c>
      <c r="S19" s="65"/>
      <c r="T19" s="60">
        <v>114600</v>
      </c>
      <c r="U19" s="16">
        <f>T19*U31/1000</f>
        <v>5.3861999999999997</v>
      </c>
      <c r="V19" s="65"/>
      <c r="W19" s="60">
        <v>77000</v>
      </c>
      <c r="X19" s="147">
        <v>4</v>
      </c>
      <c r="Y19" s="65"/>
      <c r="Z19" s="60">
        <v>121333</v>
      </c>
      <c r="AA19" s="147">
        <f>Z19*AA31/1000</f>
        <v>4.0039889999999998</v>
      </c>
      <c r="AB19" s="67"/>
      <c r="AC19" s="183">
        <v>77271</v>
      </c>
      <c r="AD19" s="184">
        <f>AC19*AD31/1000</f>
        <v>2.5499430000000003</v>
      </c>
      <c r="AE19" s="67"/>
      <c r="AF19" s="186">
        <v>85000</v>
      </c>
      <c r="AG19" s="187">
        <f>AF19*AG32/1000</f>
        <v>12.75</v>
      </c>
      <c r="AH19" s="188"/>
      <c r="AI19" s="189">
        <v>150000</v>
      </c>
      <c r="AJ19" s="187">
        <f>AI19*AJ32/1000</f>
        <v>19.125</v>
      </c>
      <c r="AK19" s="188"/>
      <c r="AL19" s="189">
        <v>150000</v>
      </c>
      <c r="AM19" s="187">
        <f>AL19*AM32/1000</f>
        <v>16.256250000000001</v>
      </c>
      <c r="AN19" s="188"/>
      <c r="AO19" s="189">
        <v>150000</v>
      </c>
      <c r="AP19" s="187">
        <f>AO19*AP32/1000</f>
        <v>13.8178125</v>
      </c>
      <c r="AQ19" s="188"/>
      <c r="AR19" s="189">
        <v>150000</v>
      </c>
      <c r="AS19" s="187">
        <f>AR19*AS32/1000</f>
        <v>11.745140624999999</v>
      </c>
      <c r="AT19" s="199"/>
    </row>
    <row r="20" spans="1:46">
      <c r="A20" s="9" t="s">
        <v>25</v>
      </c>
      <c r="B20" s="36"/>
      <c r="C20" s="37"/>
      <c r="D20" s="31"/>
      <c r="E20" s="15">
        <v>125</v>
      </c>
      <c r="F20" s="16">
        <f>F32*E20</f>
        <v>125</v>
      </c>
      <c r="G20" s="12">
        <v>140</v>
      </c>
      <c r="H20" s="51">
        <v>44</v>
      </c>
      <c r="I20" s="16">
        <f>I32*H20</f>
        <v>22</v>
      </c>
      <c r="J20" s="2">
        <v>184</v>
      </c>
      <c r="K20" s="51">
        <v>124</v>
      </c>
      <c r="L20" s="16">
        <f>L32*K20</f>
        <v>62</v>
      </c>
      <c r="M20" s="2">
        <f>J20+K20</f>
        <v>308</v>
      </c>
      <c r="N20" s="51">
        <v>50</v>
      </c>
      <c r="O20" s="16">
        <f>O32*N20</f>
        <v>15</v>
      </c>
      <c r="P20" s="65">
        <v>308</v>
      </c>
      <c r="Q20" s="51">
        <v>50</v>
      </c>
      <c r="R20" s="16">
        <f>R32*Q20</f>
        <v>15</v>
      </c>
      <c r="S20" s="65">
        <v>308</v>
      </c>
      <c r="T20" s="51">
        <v>50</v>
      </c>
      <c r="U20" s="16">
        <f>U32*T20</f>
        <v>13.950000000000001</v>
      </c>
      <c r="V20" s="65">
        <f>S20</f>
        <v>308</v>
      </c>
      <c r="W20" s="130">
        <v>50</v>
      </c>
      <c r="X20" s="147">
        <f>X32*W20</f>
        <v>12</v>
      </c>
      <c r="Y20" s="65">
        <f>V20</f>
        <v>308</v>
      </c>
      <c r="Z20" s="130">
        <v>21</v>
      </c>
      <c r="AA20" s="147">
        <f>AA32*Z20</f>
        <v>2.6880000000000002</v>
      </c>
      <c r="AB20" s="67">
        <v>308</v>
      </c>
      <c r="AC20" s="185">
        <v>25</v>
      </c>
      <c r="AD20" s="184">
        <f>AC20*AD32</f>
        <v>3.5249999999999995</v>
      </c>
      <c r="AE20" s="67">
        <f>AB20+AC20-50</f>
        <v>283</v>
      </c>
      <c r="AF20" s="189">
        <v>15</v>
      </c>
      <c r="AG20" s="187">
        <f>AG32*AF20</f>
        <v>2.25</v>
      </c>
      <c r="AH20" s="188">
        <f>AF20+AE20</f>
        <v>298</v>
      </c>
      <c r="AI20" s="189">
        <v>885</v>
      </c>
      <c r="AJ20" s="190">
        <f>AJ32*AI20</f>
        <v>112.83750000000001</v>
      </c>
      <c r="AK20" s="188">
        <v>900</v>
      </c>
      <c r="AL20" s="189">
        <v>100</v>
      </c>
      <c r="AM20" s="190">
        <f>AM32*AL20</f>
        <v>10.8375</v>
      </c>
      <c r="AN20" s="188">
        <v>900</v>
      </c>
      <c r="AO20" s="189">
        <v>100</v>
      </c>
      <c r="AP20" s="190">
        <f>AP32*AO20</f>
        <v>9.2118749999999991</v>
      </c>
      <c r="AQ20" s="188">
        <v>980</v>
      </c>
      <c r="AR20" s="189">
        <v>100</v>
      </c>
      <c r="AS20" s="190">
        <f>AS32*AR20</f>
        <v>7.8300937499999996</v>
      </c>
      <c r="AT20" s="199">
        <v>980</v>
      </c>
    </row>
    <row r="21" spans="1:46">
      <c r="A21" s="9" t="s">
        <v>26</v>
      </c>
      <c r="B21" s="36">
        <v>115</v>
      </c>
      <c r="C21" s="37"/>
      <c r="D21" s="31">
        <v>115</v>
      </c>
      <c r="E21" s="15">
        <v>12</v>
      </c>
      <c r="F21" s="16">
        <f>F33*E21</f>
        <v>2.04</v>
      </c>
      <c r="G21" s="2">
        <f>D21+E21</f>
        <v>127</v>
      </c>
      <c r="H21" s="51">
        <v>190</v>
      </c>
      <c r="I21" s="16">
        <f>I33*H21</f>
        <v>14.059999999999999</v>
      </c>
      <c r="J21" s="2">
        <f>G21+H21</f>
        <v>317</v>
      </c>
      <c r="K21" s="51">
        <v>140</v>
      </c>
      <c r="L21" s="16">
        <f>L33*K21</f>
        <v>11.9</v>
      </c>
      <c r="M21" s="2">
        <f>J21+K21</f>
        <v>457</v>
      </c>
      <c r="N21" s="51">
        <v>250</v>
      </c>
      <c r="O21" s="16">
        <f>O33*N21</f>
        <v>21.25</v>
      </c>
      <c r="P21" s="65">
        <f>N21+M21</f>
        <v>707</v>
      </c>
      <c r="Q21" s="51">
        <v>82</v>
      </c>
      <c r="R21" s="16">
        <f>R33*Q21</f>
        <v>3.69</v>
      </c>
      <c r="S21" s="65">
        <f>P21+Q21</f>
        <v>789</v>
      </c>
      <c r="T21" s="51">
        <v>0</v>
      </c>
      <c r="U21" s="16">
        <f>U33*T21</f>
        <v>0</v>
      </c>
      <c r="V21" s="65">
        <f>S21</f>
        <v>789</v>
      </c>
      <c r="W21" s="130">
        <v>0</v>
      </c>
      <c r="X21" s="147">
        <f>X33*W21</f>
        <v>0</v>
      </c>
      <c r="Y21" s="65">
        <f>V21</f>
        <v>789</v>
      </c>
      <c r="Z21" s="130">
        <v>9</v>
      </c>
      <c r="AA21" s="147">
        <f>Z21*AA33</f>
        <v>0.189</v>
      </c>
      <c r="AB21" s="67">
        <v>869</v>
      </c>
      <c r="AC21" s="185">
        <v>38</v>
      </c>
      <c r="AD21" s="184">
        <f>AD33*AC21</f>
        <v>0.874</v>
      </c>
      <c r="AE21" s="67">
        <f>AC21+AB21</f>
        <v>907</v>
      </c>
      <c r="AF21" s="189">
        <v>370</v>
      </c>
      <c r="AG21" s="187">
        <f>AG33*AF21</f>
        <v>10.36</v>
      </c>
      <c r="AH21" s="188">
        <f>AF21+AE21</f>
        <v>1277</v>
      </c>
      <c r="AI21" s="189">
        <f>AK21-AH21</f>
        <v>1303</v>
      </c>
      <c r="AJ21" s="190">
        <f>AJ33*AI21</f>
        <v>45.605000000000004</v>
      </c>
      <c r="AK21" s="188">
        <v>2580</v>
      </c>
      <c r="AL21" s="189">
        <v>885</v>
      </c>
      <c r="AM21" s="190">
        <f>AM33*AL21</f>
        <v>30.975000000000001</v>
      </c>
      <c r="AN21" s="188">
        <f>AK21+AL21</f>
        <v>3465</v>
      </c>
      <c r="AO21" s="189">
        <v>885</v>
      </c>
      <c r="AP21" s="190">
        <f>AP33*AO21</f>
        <v>30.975000000000001</v>
      </c>
      <c r="AQ21" s="188">
        <f>AN21+AO21</f>
        <v>4350</v>
      </c>
      <c r="AR21" s="189">
        <v>885</v>
      </c>
      <c r="AS21" s="190">
        <f>AS33*AR21</f>
        <v>30.975000000000001</v>
      </c>
      <c r="AT21" s="199">
        <f>AQ21+AR21</f>
        <v>5235</v>
      </c>
    </row>
    <row r="22" spans="1:46">
      <c r="A22" s="10" t="s">
        <v>21</v>
      </c>
      <c r="B22" s="38"/>
      <c r="C22" s="39">
        <v>58</v>
      </c>
      <c r="D22" s="32"/>
      <c r="E22" s="17"/>
      <c r="F22" s="18">
        <f>SUM(F18:F21)</f>
        <v>173.29</v>
      </c>
      <c r="G22" s="13"/>
      <c r="H22" s="54"/>
      <c r="I22" s="55">
        <f>SUM(I18:I21)</f>
        <v>53.145200000000003</v>
      </c>
      <c r="J22" s="3"/>
      <c r="K22" s="54" t="s">
        <v>2</v>
      </c>
      <c r="L22" s="55">
        <f>SUM(L18:L21)</f>
        <v>78.100000000000009</v>
      </c>
      <c r="M22" s="3"/>
      <c r="N22" s="54"/>
      <c r="O22" s="55">
        <f>SUM(O18:O21)</f>
        <v>42.33</v>
      </c>
      <c r="P22" s="66"/>
      <c r="Q22" s="54"/>
      <c r="R22" s="55">
        <f>SUM(R18:R21)</f>
        <v>24.01</v>
      </c>
      <c r="S22" s="66"/>
      <c r="T22" s="54"/>
      <c r="U22" s="55">
        <f>SUM(U18:U21)</f>
        <v>19.336200000000002</v>
      </c>
      <c r="V22" s="66"/>
      <c r="W22" s="54"/>
      <c r="X22" s="55">
        <f>SUM(X18:X21)</f>
        <v>16</v>
      </c>
      <c r="Y22" s="66"/>
      <c r="Z22" s="54"/>
      <c r="AA22" s="55">
        <f>SUM(AA18:AA21)</f>
        <v>6.8809889999999996</v>
      </c>
      <c r="AB22" s="66"/>
      <c r="AC22" s="54"/>
      <c r="AD22" s="55">
        <f>SUM(AD18:AD21)</f>
        <v>6.948942999999999</v>
      </c>
      <c r="AE22" s="66"/>
      <c r="AF22" s="54"/>
      <c r="AG22" s="55">
        <f>SUM(AG18:AG21)</f>
        <v>25.36</v>
      </c>
      <c r="AH22" s="32"/>
      <c r="AI22" s="54"/>
      <c r="AJ22" s="55">
        <f>SUM(AJ18:AJ21)</f>
        <v>177.5675</v>
      </c>
      <c r="AK22" s="32"/>
      <c r="AL22" s="54"/>
      <c r="AM22" s="55">
        <f>SUM(AM18:AM21)</f>
        <v>58.068750000000001</v>
      </c>
      <c r="AN22" s="32"/>
      <c r="AO22" s="54"/>
      <c r="AP22" s="55">
        <f>SUM(AP18:AP21)</f>
        <v>54.004687500000003</v>
      </c>
      <c r="AQ22" s="32"/>
      <c r="AR22" s="54"/>
      <c r="AS22" s="55">
        <f>SUM(AS18:AS21)</f>
        <v>50.550234375000002</v>
      </c>
      <c r="AT22" s="196"/>
    </row>
    <row r="23" spans="1:46" s="80" customFormat="1">
      <c r="A23" s="11"/>
      <c r="B23" s="73"/>
      <c r="C23" s="74"/>
      <c r="D23" s="75"/>
      <c r="E23" s="76"/>
      <c r="F23" s="77"/>
      <c r="G23" s="14"/>
      <c r="H23" s="78"/>
      <c r="I23" s="79"/>
      <c r="J23" s="4"/>
      <c r="K23" s="78"/>
      <c r="L23" s="79"/>
      <c r="M23" s="4"/>
      <c r="N23" s="78"/>
      <c r="O23" s="79"/>
      <c r="P23" s="67"/>
      <c r="Q23" s="78"/>
      <c r="R23" s="79"/>
      <c r="S23" s="67"/>
      <c r="T23" s="78"/>
      <c r="U23" s="79"/>
      <c r="V23" s="67"/>
      <c r="W23" s="78"/>
      <c r="X23" s="79"/>
      <c r="Y23" s="67"/>
      <c r="Z23" s="78"/>
      <c r="AA23" s="79"/>
      <c r="AB23" s="67"/>
      <c r="AC23" s="78"/>
      <c r="AD23" s="79"/>
      <c r="AE23" s="67"/>
      <c r="AF23" s="78"/>
      <c r="AG23" s="79"/>
      <c r="AH23" s="33"/>
      <c r="AI23" s="78"/>
      <c r="AJ23" s="79"/>
      <c r="AK23" s="33"/>
      <c r="AL23" s="78"/>
      <c r="AM23" s="79"/>
      <c r="AN23" s="33"/>
      <c r="AO23" s="78"/>
      <c r="AP23" s="79"/>
      <c r="AQ23" s="33"/>
      <c r="AR23" s="78"/>
      <c r="AS23" s="79"/>
      <c r="AT23" s="197"/>
    </row>
    <row r="24" spans="1:46" s="169" customFormat="1" ht="13.5" thickBot="1">
      <c r="A24" s="170" t="s">
        <v>8</v>
      </c>
      <c r="B24" s="171"/>
      <c r="C24" s="172">
        <f>C22+C15</f>
        <v>103</v>
      </c>
      <c r="D24" s="173"/>
      <c r="E24" s="174"/>
      <c r="F24" s="172">
        <f>F22+F15</f>
        <v>217.36602739726027</v>
      </c>
      <c r="G24" s="175"/>
      <c r="H24" s="167"/>
      <c r="I24" s="172">
        <f>I22+I15</f>
        <v>179.65067945205482</v>
      </c>
      <c r="J24" s="173"/>
      <c r="K24" s="167"/>
      <c r="L24" s="172">
        <f>L22+L15</f>
        <v>165.48400000000001</v>
      </c>
      <c r="M24" s="173"/>
      <c r="N24" s="167"/>
      <c r="O24" s="172">
        <f>O22+O15</f>
        <v>137.75</v>
      </c>
      <c r="P24" s="176"/>
      <c r="Q24" s="167"/>
      <c r="R24" s="172">
        <f>R22+R15</f>
        <v>51.11</v>
      </c>
      <c r="S24" s="172"/>
      <c r="T24" s="167"/>
      <c r="U24" s="172">
        <f>U22+U15</f>
        <v>57.226200000000006</v>
      </c>
      <c r="V24" s="172"/>
      <c r="W24" s="167"/>
      <c r="X24" s="172">
        <f>X22+X15</f>
        <v>77.2</v>
      </c>
      <c r="Y24" s="172"/>
      <c r="Z24" s="167"/>
      <c r="AA24" s="172">
        <f>AA22+AA15</f>
        <v>116.630989</v>
      </c>
      <c r="AB24" s="172"/>
      <c r="AC24" s="167"/>
      <c r="AD24" s="172">
        <f>AD22+AD15</f>
        <v>164.28634299999996</v>
      </c>
      <c r="AE24" s="172"/>
      <c r="AF24" s="167"/>
      <c r="AG24" s="172">
        <f>AG22+AG15</f>
        <v>158.06</v>
      </c>
      <c r="AH24" s="173"/>
      <c r="AI24" s="167"/>
      <c r="AJ24" s="168">
        <f>AJ22+AJ15</f>
        <v>1054.3175000000001</v>
      </c>
      <c r="AK24" s="173"/>
      <c r="AL24" s="167"/>
      <c r="AM24" s="168">
        <f>AM22+AM15</f>
        <v>461.79375000000005</v>
      </c>
      <c r="AN24" s="173"/>
      <c r="AO24" s="167"/>
      <c r="AP24" s="168">
        <f>AP22+AP15</f>
        <v>667.72968750000007</v>
      </c>
      <c r="AQ24" s="173"/>
      <c r="AR24" s="167"/>
      <c r="AS24" s="168">
        <f>AS22+AS15</f>
        <v>239.87523437499999</v>
      </c>
      <c r="AT24" s="200"/>
    </row>
    <row r="26" spans="1:46" ht="13.5" thickBot="1"/>
    <row r="27" spans="1:46" s="68" customFormat="1" ht="15.75">
      <c r="A27" s="69" t="s">
        <v>23</v>
      </c>
      <c r="B27" s="203">
        <v>2007</v>
      </c>
      <c r="C27" s="210"/>
      <c r="D27" s="211"/>
      <c r="E27" s="203">
        <v>2008</v>
      </c>
      <c r="F27" s="210"/>
      <c r="G27" s="211"/>
      <c r="H27" s="203">
        <v>2009</v>
      </c>
      <c r="I27" s="210"/>
      <c r="J27" s="211"/>
      <c r="K27" s="203">
        <v>2010</v>
      </c>
      <c r="L27" s="210"/>
      <c r="M27" s="211"/>
      <c r="N27" s="203">
        <v>2011</v>
      </c>
      <c r="O27" s="210"/>
      <c r="P27" s="211"/>
      <c r="Q27" s="203">
        <v>2012</v>
      </c>
      <c r="R27" s="210"/>
      <c r="S27" s="211"/>
      <c r="T27" s="203">
        <v>2013</v>
      </c>
      <c r="U27" s="210"/>
      <c r="V27" s="211"/>
      <c r="W27" s="203">
        <v>2014</v>
      </c>
      <c r="X27" s="210"/>
      <c r="Y27" s="211"/>
      <c r="Z27" s="203" t="s">
        <v>27</v>
      </c>
      <c r="AA27" s="210"/>
      <c r="AB27" s="211"/>
      <c r="AC27" s="203" t="s">
        <v>28</v>
      </c>
      <c r="AD27" s="210"/>
      <c r="AE27" s="211"/>
      <c r="AF27" s="203" t="s">
        <v>29</v>
      </c>
      <c r="AG27" s="210"/>
      <c r="AH27" s="211"/>
      <c r="AI27" s="203" t="s">
        <v>30</v>
      </c>
      <c r="AJ27" s="205"/>
      <c r="AK27" s="204"/>
      <c r="AL27" s="203" t="s">
        <v>38</v>
      </c>
      <c r="AM27" s="205"/>
      <c r="AN27" s="204"/>
      <c r="AO27" s="203" t="s">
        <v>38</v>
      </c>
      <c r="AP27" s="205"/>
      <c r="AQ27" s="204"/>
      <c r="AR27" s="203" t="s">
        <v>38</v>
      </c>
      <c r="AS27" s="205"/>
      <c r="AT27" s="204"/>
    </row>
    <row r="28" spans="1:46">
      <c r="B28" s="70" t="s">
        <v>12</v>
      </c>
      <c r="C28" s="71" t="s">
        <v>9</v>
      </c>
      <c r="D28" s="72" t="s">
        <v>20</v>
      </c>
      <c r="E28" s="70" t="s">
        <v>12</v>
      </c>
      <c r="F28" s="71" t="s">
        <v>9</v>
      </c>
      <c r="G28" s="72"/>
      <c r="H28" s="70" t="s">
        <v>12</v>
      </c>
      <c r="I28" s="71" t="s">
        <v>9</v>
      </c>
      <c r="J28" s="72"/>
      <c r="K28" s="70" t="s">
        <v>12</v>
      </c>
      <c r="L28" s="71" t="s">
        <v>9</v>
      </c>
      <c r="M28" s="72"/>
      <c r="N28" s="70" t="s">
        <v>12</v>
      </c>
      <c r="O28" s="71" t="s">
        <v>9</v>
      </c>
      <c r="P28" s="72"/>
      <c r="Q28" s="70" t="s">
        <v>12</v>
      </c>
      <c r="R28" s="116" t="s">
        <v>9</v>
      </c>
      <c r="S28" s="117"/>
      <c r="T28" s="70" t="s">
        <v>12</v>
      </c>
      <c r="U28" s="116" t="s">
        <v>9</v>
      </c>
      <c r="V28" s="117"/>
      <c r="W28" s="70" t="s">
        <v>12</v>
      </c>
      <c r="X28" s="116" t="s">
        <v>9</v>
      </c>
      <c r="Y28" s="117"/>
      <c r="Z28" s="70" t="s">
        <v>12</v>
      </c>
      <c r="AA28" s="116" t="s">
        <v>9</v>
      </c>
      <c r="AB28" s="117"/>
      <c r="AC28" s="70" t="s">
        <v>12</v>
      </c>
      <c r="AD28" s="116" t="s">
        <v>9</v>
      </c>
      <c r="AE28" s="117"/>
      <c r="AF28" s="70" t="s">
        <v>12</v>
      </c>
      <c r="AG28" s="116" t="s">
        <v>9</v>
      </c>
      <c r="AH28" s="117"/>
      <c r="AI28" s="70" t="s">
        <v>12</v>
      </c>
      <c r="AJ28" s="116" t="s">
        <v>9</v>
      </c>
      <c r="AK28" s="117"/>
      <c r="AL28" s="70" t="s">
        <v>12</v>
      </c>
      <c r="AM28" s="116" t="s">
        <v>9</v>
      </c>
      <c r="AN28" s="117"/>
      <c r="AO28" s="70" t="s">
        <v>12</v>
      </c>
      <c r="AP28" s="116" t="s">
        <v>9</v>
      </c>
      <c r="AQ28" s="117"/>
      <c r="AR28" s="70" t="s">
        <v>12</v>
      </c>
      <c r="AS28" s="116" t="s">
        <v>9</v>
      </c>
      <c r="AT28" s="117"/>
    </row>
    <row r="29" spans="1:46">
      <c r="A29" s="45" t="s">
        <v>31</v>
      </c>
      <c r="B29" s="70"/>
      <c r="C29" s="71"/>
      <c r="D29" s="72"/>
      <c r="E29" s="88">
        <v>40</v>
      </c>
      <c r="F29" s="71"/>
      <c r="G29" s="71"/>
      <c r="H29" s="88">
        <v>22.5</v>
      </c>
      <c r="I29" s="71"/>
      <c r="J29" s="71"/>
      <c r="K29" s="124">
        <v>23.6</v>
      </c>
      <c r="L29" s="116"/>
      <c r="M29" s="116"/>
      <c r="N29" s="124">
        <v>20</v>
      </c>
      <c r="O29" s="116"/>
      <c r="P29" s="116"/>
      <c r="Q29" s="124">
        <v>14</v>
      </c>
      <c r="R29" s="116"/>
      <c r="S29" s="117"/>
      <c r="T29" s="124">
        <v>10</v>
      </c>
      <c r="U29" s="116"/>
      <c r="V29" s="117"/>
      <c r="W29" s="148">
        <v>10</v>
      </c>
      <c r="X29" s="116"/>
      <c r="Y29" s="117"/>
      <c r="Z29" s="157">
        <v>14</v>
      </c>
      <c r="AA29" s="158"/>
      <c r="AB29" s="159"/>
      <c r="AC29" s="148">
        <v>7.81</v>
      </c>
      <c r="AD29" s="116"/>
      <c r="AE29" s="117"/>
      <c r="AF29" s="136">
        <v>10</v>
      </c>
      <c r="AG29" s="116"/>
      <c r="AH29" s="117"/>
      <c r="AI29" s="136">
        <v>10</v>
      </c>
      <c r="AJ29" s="116"/>
      <c r="AK29" s="117"/>
      <c r="AL29" s="136">
        <v>14</v>
      </c>
      <c r="AM29" s="116"/>
      <c r="AN29" s="117"/>
      <c r="AO29" s="136">
        <v>14</v>
      </c>
      <c r="AP29" s="116"/>
      <c r="AQ29" s="117"/>
      <c r="AR29" s="136">
        <v>14</v>
      </c>
      <c r="AS29" s="116"/>
      <c r="AT29" s="117"/>
    </row>
    <row r="30" spans="1:46">
      <c r="A30" t="s">
        <v>4</v>
      </c>
      <c r="B30" s="81"/>
      <c r="C30" s="82"/>
      <c r="D30" s="83"/>
      <c r="E30" s="81"/>
      <c r="F30" s="82">
        <v>0.25</v>
      </c>
      <c r="G30" s="110"/>
      <c r="H30" s="81"/>
      <c r="I30" s="82">
        <v>0.17599999999999999</v>
      </c>
      <c r="J30" s="110"/>
      <c r="K30" s="118"/>
      <c r="L30" s="119">
        <v>0.12319999999999999</v>
      </c>
      <c r="M30" s="119"/>
      <c r="N30" s="118"/>
      <c r="O30" s="119">
        <v>8.6239999999999983E-2</v>
      </c>
      <c r="P30" s="119"/>
      <c r="Q30" s="118"/>
      <c r="R30" s="119"/>
      <c r="S30" s="120"/>
      <c r="T30" s="118"/>
      <c r="U30" s="119"/>
      <c r="V30" s="120"/>
      <c r="W30" s="149"/>
      <c r="X30" s="119"/>
      <c r="Y30" s="120"/>
      <c r="Z30" s="160"/>
      <c r="AA30" s="161"/>
      <c r="AB30" s="162"/>
      <c r="AC30" s="149"/>
      <c r="AD30" s="110"/>
      <c r="AE30" s="177"/>
      <c r="AF30" s="118"/>
      <c r="AG30" s="119"/>
      <c r="AH30" s="120"/>
      <c r="AI30" s="118"/>
      <c r="AJ30" s="119"/>
      <c r="AK30" s="120"/>
      <c r="AL30" s="118"/>
      <c r="AM30" s="119"/>
      <c r="AN30" s="120"/>
      <c r="AO30" s="118"/>
      <c r="AP30" s="119"/>
      <c r="AQ30" s="120"/>
      <c r="AR30" s="118"/>
      <c r="AS30" s="119"/>
      <c r="AT30" s="120"/>
    </row>
    <row r="31" spans="1:46">
      <c r="A31" t="s">
        <v>32</v>
      </c>
      <c r="B31" s="81"/>
      <c r="C31" s="82"/>
      <c r="D31" s="83"/>
      <c r="E31" s="81"/>
      <c r="F31" s="84">
        <f>F30/4</f>
        <v>6.25E-2</v>
      </c>
      <c r="G31" s="83"/>
      <c r="H31" s="81"/>
      <c r="I31" s="82">
        <f>I30/4</f>
        <v>4.3999999999999997E-2</v>
      </c>
      <c r="J31" s="83"/>
      <c r="K31" s="118"/>
      <c r="L31" s="119">
        <v>2.8000000000000001E-2</v>
      </c>
      <c r="M31" s="120"/>
      <c r="N31" s="118"/>
      <c r="O31" s="119">
        <v>3.7999999999999999E-2</v>
      </c>
      <c r="P31" s="120"/>
      <c r="Q31" s="118"/>
      <c r="R31" s="119">
        <v>3.7999999999999999E-2</v>
      </c>
      <c r="S31" s="120"/>
      <c r="T31" s="118"/>
      <c r="U31" s="141">
        <v>4.7E-2</v>
      </c>
      <c r="V31" s="120"/>
      <c r="W31" s="149"/>
      <c r="X31" s="156">
        <v>3.5000000000000003E-2</v>
      </c>
      <c r="Y31" s="120"/>
      <c r="Z31" s="160"/>
      <c r="AA31" s="156">
        <v>3.3000000000000002E-2</v>
      </c>
      <c r="AB31" s="162"/>
      <c r="AC31" s="149"/>
      <c r="AD31" s="141">
        <v>3.3000000000000002E-2</v>
      </c>
      <c r="AE31" s="177"/>
      <c r="AF31" s="118"/>
      <c r="AG31" s="139">
        <v>3.3000000000000002E-2</v>
      </c>
      <c r="AH31" s="120"/>
      <c r="AI31" s="118"/>
      <c r="AJ31" s="139">
        <v>3.5000000000000003E-2</v>
      </c>
      <c r="AK31" s="120"/>
      <c r="AL31" s="118"/>
      <c r="AM31" s="139">
        <v>3.5000000000000003E-2</v>
      </c>
      <c r="AN31" s="120"/>
      <c r="AO31" s="118"/>
      <c r="AP31" s="139">
        <v>3.5000000000000003E-2</v>
      </c>
      <c r="AQ31" s="120"/>
      <c r="AR31" s="118"/>
      <c r="AS31" s="139">
        <v>3.5000000000000003E-2</v>
      </c>
      <c r="AT31" s="120"/>
    </row>
    <row r="32" spans="1:46">
      <c r="A32" s="45" t="s">
        <v>34</v>
      </c>
      <c r="B32" s="81"/>
      <c r="C32" s="82"/>
      <c r="D32" s="83"/>
      <c r="E32" s="81">
        <v>1.25</v>
      </c>
      <c r="F32" s="82">
        <v>1</v>
      </c>
      <c r="G32" s="83"/>
      <c r="H32" s="81">
        <v>0.87</v>
      </c>
      <c r="I32" s="82">
        <v>0.5</v>
      </c>
      <c r="J32" s="83"/>
      <c r="K32" s="119">
        <v>0.70799999999999996</v>
      </c>
      <c r="L32" s="119">
        <v>0.5</v>
      </c>
      <c r="M32" s="120"/>
      <c r="N32" s="119">
        <v>0.43</v>
      </c>
      <c r="O32" s="119">
        <v>0.3</v>
      </c>
      <c r="P32" s="120"/>
      <c r="Q32" s="118">
        <v>0.37</v>
      </c>
      <c r="R32" s="119">
        <v>0.3</v>
      </c>
      <c r="S32" s="120"/>
      <c r="T32" s="142">
        <v>0.37</v>
      </c>
      <c r="U32" s="141">
        <v>0.27900000000000003</v>
      </c>
      <c r="V32" s="120"/>
      <c r="W32" s="142">
        <v>0.28000000000000003</v>
      </c>
      <c r="X32" s="156">
        <v>0.24</v>
      </c>
      <c r="Y32" s="133"/>
      <c r="Z32" s="163">
        <v>0.25</v>
      </c>
      <c r="AA32" s="156">
        <v>0.128</v>
      </c>
      <c r="AB32" s="164"/>
      <c r="AC32" s="142">
        <v>0.183</v>
      </c>
      <c r="AD32" s="141">
        <v>0.14099999999999999</v>
      </c>
      <c r="AE32" s="177"/>
      <c r="AF32" s="140">
        <f>220/1000</f>
        <v>0.22</v>
      </c>
      <c r="AG32" s="139">
        <v>0.15</v>
      </c>
      <c r="AH32" s="120"/>
      <c r="AI32" s="140">
        <v>0.22</v>
      </c>
      <c r="AJ32" s="139">
        <f>AG32*0.85</f>
        <v>0.1275</v>
      </c>
      <c r="AK32" s="120"/>
      <c r="AL32" s="140">
        <f>AI32</f>
        <v>0.22</v>
      </c>
      <c r="AM32" s="139">
        <f>AJ32*0.85</f>
        <v>0.108375</v>
      </c>
      <c r="AN32" s="120"/>
      <c r="AO32" s="140">
        <f>AL32</f>
        <v>0.22</v>
      </c>
      <c r="AP32" s="139">
        <f>AM32*0.85</f>
        <v>9.2118749999999999E-2</v>
      </c>
      <c r="AQ32" s="120"/>
      <c r="AR32" s="140">
        <f>AO32</f>
        <v>0.22</v>
      </c>
      <c r="AS32" s="139">
        <f>AP32*0.85</f>
        <v>7.8300937500000001E-2</v>
      </c>
      <c r="AT32" s="120"/>
    </row>
    <row r="33" spans="1:46" ht="13.5" thickBot="1">
      <c r="A33" s="45" t="s">
        <v>35</v>
      </c>
      <c r="B33" s="85"/>
      <c r="C33" s="86"/>
      <c r="D33" s="87"/>
      <c r="E33" s="85">
        <v>0.17</v>
      </c>
      <c r="F33" s="86">
        <v>0.17</v>
      </c>
      <c r="G33" s="87"/>
      <c r="H33" s="85">
        <f>0.1</f>
        <v>0.1</v>
      </c>
      <c r="I33" s="86">
        <v>7.3999999999999996E-2</v>
      </c>
      <c r="J33" s="87"/>
      <c r="K33" s="122">
        <v>0.1</v>
      </c>
      <c r="L33" s="122">
        <v>8.5000000000000006E-2</v>
      </c>
      <c r="M33" s="123"/>
      <c r="N33" s="122">
        <v>0.08</v>
      </c>
      <c r="O33" s="122">
        <v>8.5000000000000006E-2</v>
      </c>
      <c r="P33" s="123"/>
      <c r="Q33" s="121">
        <v>0.04</v>
      </c>
      <c r="R33" s="129">
        <v>4.4999999999999998E-2</v>
      </c>
      <c r="S33" s="123"/>
      <c r="T33" s="131">
        <v>5.1999999999999998E-2</v>
      </c>
      <c r="U33" s="132">
        <f>R33</f>
        <v>4.4999999999999998E-2</v>
      </c>
      <c r="V33" s="123"/>
      <c r="W33" s="131">
        <v>0.03</v>
      </c>
      <c r="X33" s="132">
        <v>4.4999999999999998E-2</v>
      </c>
      <c r="Y33" s="134"/>
      <c r="Z33" s="165">
        <v>2.8000000000000001E-2</v>
      </c>
      <c r="AA33" s="132">
        <v>2.1000000000000001E-2</v>
      </c>
      <c r="AB33" s="166"/>
      <c r="AC33" s="131">
        <f>26/1000</f>
        <v>2.5999999999999999E-2</v>
      </c>
      <c r="AD33" s="178">
        <v>2.3E-2</v>
      </c>
      <c r="AE33" s="179"/>
      <c r="AF33" s="143">
        <v>2.8000000000000001E-2</v>
      </c>
      <c r="AG33" s="144">
        <v>2.8000000000000001E-2</v>
      </c>
      <c r="AH33" s="123"/>
      <c r="AI33" s="143">
        <v>0.28000000000000003</v>
      </c>
      <c r="AJ33" s="144">
        <v>3.5000000000000003E-2</v>
      </c>
      <c r="AK33" s="123"/>
      <c r="AL33" s="143">
        <v>2.5000000000000001E-2</v>
      </c>
      <c r="AM33" s="144">
        <v>3.5000000000000003E-2</v>
      </c>
      <c r="AN33" s="123"/>
      <c r="AO33" s="143">
        <v>2.5000000000000001E-2</v>
      </c>
      <c r="AP33" s="144">
        <v>3.5000000000000003E-2</v>
      </c>
      <c r="AQ33" s="123"/>
      <c r="AR33" s="143">
        <v>2.5000000000000001E-2</v>
      </c>
      <c r="AS33" s="144">
        <v>3.5000000000000003E-2</v>
      </c>
      <c r="AT33" s="123"/>
    </row>
    <row r="36" spans="1:46">
      <c r="A36" s="7" t="s">
        <v>40</v>
      </c>
      <c r="B36" s="7"/>
      <c r="C36" s="7"/>
      <c r="D36" s="7"/>
    </row>
    <row r="37" spans="1:46">
      <c r="A37" s="7"/>
      <c r="B37" s="7"/>
      <c r="C37" s="7"/>
      <c r="D37" s="7"/>
    </row>
    <row r="38" spans="1:46">
      <c r="A38" s="135" t="s">
        <v>36</v>
      </c>
      <c r="B38" s="7"/>
      <c r="C38" s="7"/>
      <c r="D38" s="7"/>
      <c r="O38" t="s">
        <v>42</v>
      </c>
    </row>
    <row r="39" spans="1:46">
      <c r="A39" s="7" t="s">
        <v>33</v>
      </c>
      <c r="B39" s="7"/>
      <c r="C39" s="7"/>
      <c r="D39" s="7"/>
      <c r="AC39" s="45"/>
    </row>
    <row r="40" spans="1:46">
      <c r="A40" s="7"/>
      <c r="B40" s="7"/>
      <c r="C40" s="7"/>
      <c r="D40" s="7"/>
      <c r="AB40" s="138"/>
    </row>
    <row r="41" spans="1:46" hidden="1">
      <c r="A41" s="46"/>
    </row>
    <row r="42" spans="1:46" ht="15" hidden="1">
      <c r="A42" s="109" t="s">
        <v>24</v>
      </c>
      <c r="B42" s="203">
        <v>2007</v>
      </c>
      <c r="C42" s="210"/>
      <c r="D42" s="211"/>
      <c r="E42" s="210">
        <v>2008</v>
      </c>
      <c r="F42" s="210"/>
      <c r="G42" s="210"/>
      <c r="H42" s="203">
        <v>2009</v>
      </c>
      <c r="I42" s="210"/>
      <c r="J42" s="211"/>
      <c r="K42" s="210"/>
      <c r="L42" s="210"/>
      <c r="M42" s="210"/>
      <c r="N42" s="203"/>
      <c r="O42" s="210"/>
      <c r="P42" s="211"/>
      <c r="Q42" s="210"/>
      <c r="R42" s="210"/>
      <c r="S42" s="211"/>
      <c r="T42" s="210"/>
      <c r="U42" s="210"/>
      <c r="V42" s="211"/>
    </row>
    <row r="43" spans="1:46" hidden="1">
      <c r="B43" s="70" t="s">
        <v>12</v>
      </c>
      <c r="C43" s="71" t="s">
        <v>9</v>
      </c>
      <c r="D43" s="72" t="s">
        <v>0</v>
      </c>
      <c r="E43" s="71" t="s">
        <v>12</v>
      </c>
      <c r="F43" s="71" t="s">
        <v>9</v>
      </c>
      <c r="G43" s="71" t="s">
        <v>0</v>
      </c>
      <c r="H43" s="70" t="s">
        <v>12</v>
      </c>
      <c r="I43" s="71" t="s">
        <v>9</v>
      </c>
      <c r="J43" s="72" t="s">
        <v>0</v>
      </c>
      <c r="K43" s="71"/>
      <c r="L43" s="71"/>
      <c r="M43" s="71"/>
      <c r="N43" s="70"/>
      <c r="O43" s="71"/>
      <c r="P43" s="72"/>
      <c r="Q43" s="116"/>
      <c r="R43" s="116"/>
      <c r="S43" s="117"/>
      <c r="T43" s="116"/>
      <c r="U43" s="116"/>
      <c r="V43" s="117"/>
    </row>
    <row r="44" spans="1:46" ht="13.5" hidden="1" thickBot="1">
      <c r="B44" s="111">
        <v>40</v>
      </c>
      <c r="C44" s="112">
        <v>40</v>
      </c>
      <c r="D44" s="125">
        <v>200</v>
      </c>
      <c r="E44" s="112">
        <v>40</v>
      </c>
      <c r="F44" s="112">
        <v>80</v>
      </c>
      <c r="G44" s="125">
        <v>200</v>
      </c>
      <c r="H44" s="113">
        <v>120</v>
      </c>
      <c r="I44" s="112">
        <v>80</v>
      </c>
      <c r="J44" s="114">
        <v>200</v>
      </c>
      <c r="K44" s="112"/>
      <c r="L44" s="112"/>
      <c r="M44" s="126"/>
      <c r="N44" s="113"/>
      <c r="O44" s="112"/>
      <c r="P44" s="125"/>
      <c r="Q44" s="112"/>
      <c r="R44" s="112"/>
      <c r="S44" s="125"/>
      <c r="T44" s="112"/>
      <c r="U44" s="112"/>
      <c r="V44" s="125"/>
    </row>
    <row r="45" spans="1:46" hidden="1">
      <c r="B45" s="45"/>
      <c r="D45" s="47"/>
      <c r="E45" s="47"/>
    </row>
    <row r="46" spans="1:46" ht="18">
      <c r="A46" s="146"/>
      <c r="B46" s="45"/>
      <c r="D46" s="47"/>
      <c r="E46" s="47"/>
      <c r="N46" s="127"/>
      <c r="O46" s="127"/>
      <c r="P46" s="128"/>
    </row>
    <row r="47" spans="1:46">
      <c r="B47" s="45"/>
      <c r="D47" s="47"/>
      <c r="E47" s="47"/>
      <c r="W47" s="138"/>
      <c r="AA47" s="202"/>
    </row>
    <row r="48" spans="1:46">
      <c r="B48" s="45"/>
      <c r="D48" s="47"/>
      <c r="E48" s="47"/>
      <c r="AA48" s="202"/>
      <c r="AF48" s="181"/>
    </row>
    <row r="49" spans="1:32">
      <c r="B49" s="45"/>
      <c r="D49" s="47"/>
      <c r="E49" s="47"/>
      <c r="AA49" s="202"/>
      <c r="AF49" s="181"/>
    </row>
    <row r="50" spans="1:32">
      <c r="AA50" s="181"/>
      <c r="AF50" s="181"/>
    </row>
    <row r="51" spans="1:32" ht="15.75">
      <c r="A51" s="48"/>
      <c r="B51" s="43"/>
      <c r="C51" s="43"/>
      <c r="D51" s="49"/>
      <c r="E51" s="49"/>
      <c r="AA51" s="181"/>
      <c r="AF51" s="180"/>
    </row>
    <row r="52" spans="1:32" ht="15.75">
      <c r="A52" s="44"/>
      <c r="AA52" s="181"/>
      <c r="AF52" s="181"/>
    </row>
    <row r="53" spans="1:32" ht="15.75">
      <c r="A53" s="44"/>
      <c r="AF53" s="181"/>
    </row>
    <row r="54" spans="1:32">
      <c r="AB54" s="202"/>
      <c r="AF54" s="180"/>
    </row>
    <row r="55" spans="1:32">
      <c r="AB55" s="202"/>
      <c r="AF55" s="181"/>
    </row>
    <row r="56" spans="1:32">
      <c r="AB56" s="202"/>
      <c r="AF56" s="181"/>
    </row>
    <row r="57" spans="1:32">
      <c r="AF57" s="180"/>
    </row>
    <row r="58" spans="1:32">
      <c r="AF58" s="181"/>
    </row>
    <row r="62" spans="1:32">
      <c r="F62">
        <f>75*3</f>
        <v>225</v>
      </c>
    </row>
  </sheetData>
  <mergeCells count="47">
    <mergeCell ref="K27:M27"/>
    <mergeCell ref="K7:L7"/>
    <mergeCell ref="N7:O7"/>
    <mergeCell ref="N27:P27"/>
    <mergeCell ref="B6:C6"/>
    <mergeCell ref="E6:F6"/>
    <mergeCell ref="H6:I6"/>
    <mergeCell ref="K6:L6"/>
    <mergeCell ref="N6:O6"/>
    <mergeCell ref="H27:J27"/>
    <mergeCell ref="E27:G27"/>
    <mergeCell ref="B27:D27"/>
    <mergeCell ref="E7:F7"/>
    <mergeCell ref="H7:I7"/>
    <mergeCell ref="B42:D42"/>
    <mergeCell ref="E42:G42"/>
    <mergeCell ref="H42:J42"/>
    <mergeCell ref="K42:M42"/>
    <mergeCell ref="N42:P42"/>
    <mergeCell ref="Q42:S42"/>
    <mergeCell ref="T6:U6"/>
    <mergeCell ref="T7:U7"/>
    <mergeCell ref="T27:V27"/>
    <mergeCell ref="T42:V42"/>
    <mergeCell ref="Q6:R6"/>
    <mergeCell ref="Q7:R7"/>
    <mergeCell ref="Q27:S27"/>
    <mergeCell ref="W6:X6"/>
    <mergeCell ref="W7:X7"/>
    <mergeCell ref="Z6:AA6"/>
    <mergeCell ref="Z7:AA7"/>
    <mergeCell ref="W27:Y27"/>
    <mergeCell ref="Z27:AB27"/>
    <mergeCell ref="AC6:AD6"/>
    <mergeCell ref="AC7:AD7"/>
    <mergeCell ref="AC27:AE27"/>
    <mergeCell ref="AF6:AG6"/>
    <mergeCell ref="AF7:AG7"/>
    <mergeCell ref="AF27:AH27"/>
    <mergeCell ref="AR6:AS6"/>
    <mergeCell ref="AR27:AT27"/>
    <mergeCell ref="AI6:AJ6"/>
    <mergeCell ref="AL6:AM6"/>
    <mergeCell ref="AO6:AP6"/>
    <mergeCell ref="AI27:AK27"/>
    <mergeCell ref="AL27:AN27"/>
    <mergeCell ref="AO27:AQ2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9" workbookViewId="0">
      <selection activeCell="A2" sqref="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Status</vt:lpstr>
      <vt:lpstr>Sheet1</vt:lpstr>
      <vt:lpstr>'2016 Status'!Print_Area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Bozzi</dc:creator>
  <cp:lastModifiedBy>Antonella Bozzi</cp:lastModifiedBy>
  <cp:lastPrinted>2016-11-17T11:37:04Z</cp:lastPrinted>
  <dcterms:created xsi:type="dcterms:W3CDTF">1996-10-14T23:33:28Z</dcterms:created>
  <dcterms:modified xsi:type="dcterms:W3CDTF">2016-11-18T11:29:23Z</dcterms:modified>
</cp:coreProperties>
</file>